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930" yWindow="90" windowWidth="9345" windowHeight="5685" tabRatio="818"/>
  </bookViews>
  <sheets>
    <sheet name="CHARGES§INV" sheetId="1" r:id="rId1"/>
    <sheet name="Amortinv" sheetId="8" r:id="rId2"/>
    <sheet name="Emprunts" sheetId="9" r:id="rId3"/>
    <sheet name="BRFSIMPLIFIE" sheetId="2" r:id="rId4"/>
    <sheet name="Cpte Résultat" sheetId="5" r:id="rId5"/>
    <sheet name="PlAN DE FINANCMT " sheetId="6" r:id="rId6"/>
    <sheet name="Bilan Prévi." sheetId="7" r:id="rId7"/>
  </sheets>
  <externalReferences>
    <externalReference r:id="rId8"/>
  </externalReferences>
  <definedNames>
    <definedName name="annu">Emprunts!$E$30</definedName>
    <definedName name="annuite">Emprunts!$E$15</definedName>
    <definedName name="C.A">[1]S.I.G!$D$4</definedName>
    <definedName name="CA">[1]S.I.G!$B$4</definedName>
    <definedName name="CAPITAL1">Emprunts!$D$15</definedName>
    <definedName name="CAPITAL2">Emprunts!$D$30</definedName>
    <definedName name="charges">[1]BFR!$B$10</definedName>
    <definedName name="CHi">[1]S.I.G!$F$4</definedName>
    <definedName name="durée">Emprunts!$B$9</definedName>
    <definedName name="nominal">Emprunts!$B$8</definedName>
    <definedName name="salaires">[1]BFR!$B$9</definedName>
    <definedName name="taux" localSheetId="1">Emprunts!$B$11</definedName>
    <definedName name="taux" localSheetId="2">Emprunts!$B$11</definedName>
    <definedName name="TAUX">#REF!</definedName>
    <definedName name="_xlnm.Print_Area" localSheetId="1">Amortinv!$A$1:$G$14</definedName>
    <definedName name="_xlnm.Print_Area" localSheetId="6">'Bilan Prévi.'!$B$2:$C$15</definedName>
    <definedName name="_xlnm.Print_Area" localSheetId="3">BRFSIMPLIFIE!$A$1:$H$27</definedName>
    <definedName name="_xlnm.Print_Area" localSheetId="0">CHARGES§INV!$A$1:$I$33</definedName>
    <definedName name="_xlnm.Print_Area" localSheetId="4">'Cpte Résultat'!$A$5:$C$33</definedName>
    <definedName name="_xlnm.Print_Area" localSheetId="2">Emprunts!$A$1:$G$37</definedName>
    <definedName name="_xlnm.Print_Area" localSheetId="5">'PlAN DE FINANCMT '!$A$1:$C$31</definedName>
  </definedNames>
  <calcPr calcId="125725"/>
</workbook>
</file>

<file path=xl/calcChain.xml><?xml version="1.0" encoding="utf-8"?>
<calcChain xmlns="http://schemas.openxmlformats.org/spreadsheetml/2006/main">
  <c r="C15" i="6"/>
  <c r="D37" i="9" l="1"/>
  <c r="E37"/>
  <c r="C37"/>
  <c r="E19"/>
  <c r="C19"/>
  <c r="C15"/>
  <c r="C13" i="6" l="1"/>
  <c r="B24" i="1" l="1"/>
  <c r="B25" s="1"/>
  <c r="C14" i="7"/>
  <c r="C7"/>
  <c r="C10" i="5"/>
  <c r="D16" i="9"/>
  <c r="D17"/>
  <c r="D18"/>
  <c r="D15"/>
  <c r="A1"/>
  <c r="D10"/>
  <c r="E10" s="1"/>
  <c r="B15"/>
  <c r="D25"/>
  <c r="E32" s="1"/>
  <c r="B30"/>
  <c r="C30" s="1"/>
  <c r="A1" i="8"/>
  <c r="E6"/>
  <c r="F6"/>
  <c r="G6"/>
  <c r="E7"/>
  <c r="F7"/>
  <c r="G7"/>
  <c r="E8"/>
  <c r="F8"/>
  <c r="G8"/>
  <c r="E9"/>
  <c r="F9"/>
  <c r="G9"/>
  <c r="E10"/>
  <c r="F10"/>
  <c r="G10"/>
  <c r="E11"/>
  <c r="F11"/>
  <c r="G11"/>
  <c r="E12"/>
  <c r="F12"/>
  <c r="G12"/>
  <c r="E13"/>
  <c r="F13"/>
  <c r="G13"/>
  <c r="C14"/>
  <c r="C36" s="1"/>
  <c r="F20"/>
  <c r="G20"/>
  <c r="F21"/>
  <c r="G21"/>
  <c r="F22"/>
  <c r="G22"/>
  <c r="C23"/>
  <c r="C37" s="1"/>
  <c r="G29"/>
  <c r="G30"/>
  <c r="G31"/>
  <c r="C32"/>
  <c r="C38" s="1"/>
  <c r="E32"/>
  <c r="F32"/>
  <c r="E23" i="1"/>
  <c r="D22"/>
  <c r="D21"/>
  <c r="D20"/>
  <c r="D19"/>
  <c r="D18"/>
  <c r="G17"/>
  <c r="D16"/>
  <c r="D15"/>
  <c r="H14"/>
  <c r="D12"/>
  <c r="D11"/>
  <c r="D10"/>
  <c r="D9"/>
  <c r="D8"/>
  <c r="H7"/>
  <c r="H6"/>
  <c r="C13"/>
  <c r="C25" s="1"/>
  <c r="D9" i="2" s="1"/>
  <c r="E9" s="1"/>
  <c r="C5" i="7" s="1"/>
  <c r="C10"/>
  <c r="C7" i="2"/>
  <c r="D7" s="1"/>
  <c r="E25" i="1"/>
  <c r="C12" i="5" s="1"/>
  <c r="G25" i="1"/>
  <c r="C14" i="5" s="1"/>
  <c r="B23" i="6"/>
  <c r="B25"/>
  <c r="B26"/>
  <c r="B27"/>
  <c r="C29"/>
  <c r="G32" i="8" l="1"/>
  <c r="H25" i="1"/>
  <c r="J25" s="1"/>
  <c r="G23" i="8"/>
  <c r="C16" i="5"/>
  <c r="F24" i="1"/>
  <c r="F25" s="1"/>
  <c r="C13" i="5" s="1"/>
  <c r="F23" i="8"/>
  <c r="D19" i="9"/>
  <c r="E15"/>
  <c r="E7" i="2"/>
  <c r="E13" s="1"/>
  <c r="E15" s="1"/>
  <c r="C27" i="6"/>
  <c r="F15" i="9"/>
  <c r="E35"/>
  <c r="E31"/>
  <c r="E33"/>
  <c r="E34"/>
  <c r="E30"/>
  <c r="D30" s="1"/>
  <c r="F30" s="1"/>
  <c r="B31" s="1"/>
  <c r="E25"/>
  <c r="E36"/>
  <c r="E14" i="8"/>
  <c r="F14"/>
  <c r="G14"/>
  <c r="B38"/>
  <c r="D25" i="1"/>
  <c r="C11" i="5" s="1"/>
  <c r="D11" i="2"/>
  <c r="F11" s="1"/>
  <c r="C4" i="6" l="1"/>
  <c r="B37" i="8"/>
  <c r="B36"/>
  <c r="C15" i="5"/>
  <c r="C13" i="7"/>
  <c r="C4"/>
  <c r="C6" i="6"/>
  <c r="C6" i="7"/>
  <c r="C31" i="9"/>
  <c r="D31" s="1"/>
  <c r="F31" s="1"/>
  <c r="B32" s="1"/>
  <c r="B16"/>
  <c r="C12" i="7"/>
  <c r="F13" i="2"/>
  <c r="F17" s="1"/>
  <c r="E19" s="1"/>
  <c r="C12" i="6" s="1"/>
  <c r="C8" l="1"/>
  <c r="C32" i="9"/>
  <c r="D32" s="1"/>
  <c r="F32" s="1"/>
  <c r="B33" s="1"/>
  <c r="C16"/>
  <c r="E16" s="1"/>
  <c r="C8" i="7"/>
  <c r="C31" i="5"/>
  <c r="C19"/>
  <c r="C21" s="1"/>
  <c r="C23" i="6" l="1"/>
  <c r="F16" i="9"/>
  <c r="B17" s="1"/>
  <c r="F17" s="1"/>
  <c r="B18" s="1"/>
  <c r="C33"/>
  <c r="D33" s="1"/>
  <c r="F33" s="1"/>
  <c r="B34" s="1"/>
  <c r="C11" i="7"/>
  <c r="C22" i="5"/>
  <c r="C30"/>
  <c r="C33" s="1"/>
  <c r="C11" i="6" s="1"/>
  <c r="C9" s="1"/>
  <c r="C9" i="7" l="1"/>
  <c r="C15" s="1"/>
  <c r="C25" i="6"/>
  <c r="C18" i="9"/>
  <c r="E18" s="1"/>
  <c r="F18"/>
  <c r="C17"/>
  <c r="E17" s="1"/>
  <c r="C34"/>
  <c r="D34" s="1"/>
  <c r="F34" s="1"/>
  <c r="B35" s="1"/>
  <c r="C26" i="6"/>
  <c r="C28" l="1"/>
  <c r="C35" i="9"/>
  <c r="D35" s="1"/>
  <c r="F35" s="1"/>
  <c r="B36" s="1"/>
  <c r="C36" l="1"/>
  <c r="D36" s="1"/>
  <c r="F36" s="1"/>
</calcChain>
</file>

<file path=xl/sharedStrings.xml><?xml version="1.0" encoding="utf-8"?>
<sst xmlns="http://schemas.openxmlformats.org/spreadsheetml/2006/main" count="195" uniqueCount="153">
  <si>
    <t>CHARGES</t>
  </si>
  <si>
    <t>INVESTts</t>
  </si>
  <si>
    <t>charges ventilées par poste comptable</t>
  </si>
  <si>
    <t>liste</t>
  </si>
  <si>
    <t>charges</t>
  </si>
  <si>
    <t>AA. Charges</t>
  </si>
  <si>
    <t>Charges</t>
  </si>
  <si>
    <t>Impôts §</t>
  </si>
  <si>
    <t>Matières</t>
  </si>
  <si>
    <t>Externes</t>
  </si>
  <si>
    <t>Rémunérat°</t>
  </si>
  <si>
    <t>Patronales</t>
  </si>
  <si>
    <t>Taxes</t>
  </si>
  <si>
    <t>Publicité</t>
  </si>
  <si>
    <t>Assurances</t>
  </si>
  <si>
    <t>Salaires bruts</t>
  </si>
  <si>
    <t>TOTAL</t>
  </si>
  <si>
    <t>Montant</t>
  </si>
  <si>
    <t>Impôts &amp;</t>
  </si>
  <si>
    <t>TRANSFERT DANS.... LE COMPTE DE RESULTAT</t>
  </si>
  <si>
    <t>..LE PLAN de</t>
  </si>
  <si>
    <t>FINANCMT</t>
  </si>
  <si>
    <r>
      <t>BESOIN EN FONDS DE ROULEMENT</t>
    </r>
    <r>
      <rPr>
        <sz val="10"/>
        <rFont val="MS Sans Serif"/>
        <family val="2"/>
      </rPr>
      <t>:APPROCHE SIMPLIFIEE</t>
    </r>
  </si>
  <si>
    <t>POSTE</t>
  </si>
  <si>
    <t>DELAI</t>
  </si>
  <si>
    <t>BASE DE CALCUL</t>
  </si>
  <si>
    <t>BESOINS</t>
  </si>
  <si>
    <t>RESSOURCES</t>
  </si>
  <si>
    <t xml:space="preserve">       /ANNEE</t>
  </si>
  <si>
    <t xml:space="preserve">    /JOUR</t>
  </si>
  <si>
    <t>CLIENTS</t>
  </si>
  <si>
    <t>STOCKS</t>
  </si>
  <si>
    <r>
      <t>LE SOLDE EST ICI UN</t>
    </r>
    <r>
      <rPr>
        <b/>
        <sz val="10"/>
        <rFont val="MS Sans Serif"/>
        <family val="2"/>
      </rPr>
      <t xml:space="preserve"> BESOIN A FINANCER</t>
    </r>
    <r>
      <rPr>
        <sz val="10"/>
        <rFont val="MS Sans Serif"/>
        <family val="2"/>
      </rPr>
      <t xml:space="preserve"> DE    </t>
    </r>
  </si>
  <si>
    <t>NOMINAL :</t>
  </si>
  <si>
    <t>durée en années</t>
  </si>
  <si>
    <t>mode</t>
  </si>
  <si>
    <t>taux annuel en%</t>
  </si>
  <si>
    <t>année</t>
  </si>
  <si>
    <t xml:space="preserve">restant du </t>
  </si>
  <si>
    <t>intérêts</t>
  </si>
  <si>
    <t>capital</t>
  </si>
  <si>
    <t>annuité</t>
  </si>
  <si>
    <t>restant du</t>
  </si>
  <si>
    <t>début année</t>
  </si>
  <si>
    <t>remboursé</t>
  </si>
  <si>
    <t>fin d' année</t>
  </si>
  <si>
    <t>ANNEE  1</t>
  </si>
  <si>
    <t>RENTABILITE PREVISIONNELLE</t>
  </si>
  <si>
    <t>COMPTES DE RESULTAT</t>
  </si>
  <si>
    <t>Ventes</t>
  </si>
  <si>
    <t>Achats de matières</t>
  </si>
  <si>
    <t>Autres achats et charges externes</t>
  </si>
  <si>
    <t>Rémunération</t>
  </si>
  <si>
    <t>Charges sociales</t>
  </si>
  <si>
    <t>Impôts et taxes</t>
  </si>
  <si>
    <t>Dotations amortissements</t>
  </si>
  <si>
    <t>Frais financiers</t>
  </si>
  <si>
    <t>Produits exceptionnels</t>
  </si>
  <si>
    <t>Charges exceptionnelles</t>
  </si>
  <si>
    <t>Résultat net comptable</t>
  </si>
  <si>
    <t>Capacité d'autofinancement</t>
  </si>
  <si>
    <t>c'est une RESSOURCE transférée</t>
  </si>
  <si>
    <t>dans le PLAN DE FINANCMT</t>
  </si>
  <si>
    <t>CAPACITE D'AUTOFINANCEMENT</t>
  </si>
  <si>
    <t>Année  1</t>
  </si>
  <si>
    <t>Résultat net</t>
  </si>
  <si>
    <t>+DAP</t>
  </si>
  <si>
    <t>=CAF</t>
  </si>
  <si>
    <t>FINANCEMENT PREVISIONNEL</t>
  </si>
  <si>
    <t>PLAN DE FINANCEMENT</t>
  </si>
  <si>
    <t>Investissements  HT</t>
  </si>
  <si>
    <t>Remboursements d'emprunts</t>
  </si>
  <si>
    <t>TOTAL DES BESOINS</t>
  </si>
  <si>
    <t>Apports en capital</t>
  </si>
  <si>
    <t>Emprunts</t>
  </si>
  <si>
    <t>Primes et subventions</t>
  </si>
  <si>
    <t>TOTAL DES RESSOURCES</t>
  </si>
  <si>
    <t>Stocks</t>
  </si>
  <si>
    <t>PATRIMOINE PREVISIONNEL</t>
  </si>
  <si>
    <t>FIN ANNEE 1</t>
  </si>
  <si>
    <t>Immobilisations nettes =</t>
  </si>
  <si>
    <t>Créances clients</t>
  </si>
  <si>
    <t>Trésorerie</t>
  </si>
  <si>
    <t>TOTAL  ACTIF</t>
  </si>
  <si>
    <t>Capital  et  compte courant</t>
  </si>
  <si>
    <t>Réserves</t>
  </si>
  <si>
    <t>Emprunts L.M.  Termes</t>
  </si>
  <si>
    <t xml:space="preserve">Découvert </t>
  </si>
  <si>
    <t>TOTAL PASSIF</t>
  </si>
  <si>
    <t>consommées</t>
  </si>
  <si>
    <t>amortissements</t>
  </si>
  <si>
    <t>FOURNISSEURS</t>
  </si>
  <si>
    <t>ici</t>
  </si>
  <si>
    <t>Ressources</t>
  </si>
  <si>
    <t>Besoins  &gt;</t>
  </si>
  <si>
    <t>BFR &gt;0</t>
  </si>
  <si>
    <r>
      <t>Augmentation du BFR(B&gt;R</t>
    </r>
    <r>
      <rPr>
        <sz val="10"/>
        <rFont val="MS Sans Serif"/>
        <family val="2"/>
      </rPr>
      <t>)</t>
    </r>
  </si>
  <si>
    <t>Diminution du BFR ou DEGAGEMENT (R&gt;B)</t>
  </si>
  <si>
    <t>ou</t>
  </si>
  <si>
    <t>SOLDE ( RESS-BESOINS)</t>
  </si>
  <si>
    <t>excédent souhaité</t>
  </si>
  <si>
    <t>Autres achats</t>
  </si>
  <si>
    <t>ch. externes</t>
  </si>
  <si>
    <t>prélèvements</t>
  </si>
  <si>
    <t>Invests</t>
  </si>
  <si>
    <t>Achats marchandises</t>
  </si>
  <si>
    <t>Eau</t>
  </si>
  <si>
    <t>Electricité</t>
  </si>
  <si>
    <t>Prélèvements gérante</t>
  </si>
  <si>
    <t>DECALAGE DE TRESORERIE EN NOTRE DEFAVEUR (Total besoins)  :</t>
  </si>
  <si>
    <t>DECALAGE DE TRESORERIE EN NOTRE FAVEUR (Total ressources) :</t>
  </si>
  <si>
    <r>
      <t>Apports en compte courant</t>
    </r>
    <r>
      <rPr>
        <b/>
        <sz val="10"/>
        <rFont val="MS Sans Serif"/>
        <family val="2"/>
      </rPr>
      <t xml:space="preserve"> </t>
    </r>
  </si>
  <si>
    <t>Fournisseurs</t>
  </si>
  <si>
    <t>BILAN PREVISIONNEL</t>
  </si>
  <si>
    <t>Frais de création</t>
  </si>
  <si>
    <t xml:space="preserve">Création du logo </t>
  </si>
  <si>
    <t>Emballages</t>
  </si>
  <si>
    <t>Entretien et réparations</t>
  </si>
  <si>
    <t>Déplacements</t>
  </si>
  <si>
    <t>Téléphone</t>
  </si>
  <si>
    <t>Matériel et agencements locaux</t>
  </si>
  <si>
    <t>Services bancaires</t>
  </si>
  <si>
    <t xml:space="preserve">Loyer et charges </t>
  </si>
  <si>
    <t>Produits entretien</t>
  </si>
  <si>
    <t>Honoraires comptable</t>
  </si>
  <si>
    <t>Cotisations R.S.I</t>
  </si>
  <si>
    <t>Année 3</t>
  </si>
  <si>
    <t>Année 2</t>
  </si>
  <si>
    <t>Année 1</t>
  </si>
  <si>
    <t>investissts</t>
  </si>
  <si>
    <t xml:space="preserve">Récap. </t>
  </si>
  <si>
    <t>Total</t>
  </si>
  <si>
    <t>amort. 3</t>
  </si>
  <si>
    <t>amort.2</t>
  </si>
  <si>
    <t>amort 1.</t>
  </si>
  <si>
    <t>Durée (ans)</t>
  </si>
  <si>
    <t>montant H.T</t>
  </si>
  <si>
    <t>Element</t>
  </si>
  <si>
    <t>Description de l'investissement année 3</t>
  </si>
  <si>
    <t>Description de l'investissement année 2</t>
  </si>
  <si>
    <t>amort.3</t>
  </si>
  <si>
    <t>amort.1</t>
  </si>
  <si>
    <t>Description de l'investissement année 1</t>
  </si>
  <si>
    <t>Création logo</t>
  </si>
  <si>
    <t>constante</t>
  </si>
  <si>
    <t>euros</t>
  </si>
  <si>
    <t>TABLEAU DE REMBOURSEMENT D'EMPRUNTS</t>
  </si>
  <si>
    <t>Dégressive</t>
  </si>
  <si>
    <t>Resultat avant Impôts</t>
  </si>
  <si>
    <t>Impôts sur les bénéfices</t>
  </si>
  <si>
    <t>fin année</t>
  </si>
  <si>
    <t>Retraits  dirigeant</t>
  </si>
  <si>
    <t>Matériel/agencements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</si>
</sst>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_ ;[Red]\-#,##0\ "/>
  </numFmts>
  <fonts count="25">
    <font>
      <sz val="10"/>
      <name val="MS Sans Serif"/>
    </font>
    <font>
      <b/>
      <sz val="10"/>
      <name val="MS Sans Serif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18"/>
      <name val="MS Sans Serif"/>
      <family val="2"/>
    </font>
    <font>
      <b/>
      <sz val="12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sz val="10"/>
      <color indexed="9"/>
      <name val="MS Sans Serif"/>
      <family val="2"/>
    </font>
    <font>
      <sz val="10"/>
      <color indexed="10"/>
      <name val="MS Sans Serif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14"/>
      <name val="MS Sans Serif"/>
      <family val="2"/>
    </font>
    <font>
      <sz val="7"/>
      <name val="MS Sans Serif"/>
      <family val="2"/>
    </font>
    <font>
      <b/>
      <sz val="8.5"/>
      <name val="MS Sans Serif"/>
      <family val="2"/>
    </font>
    <font>
      <b/>
      <sz val="10"/>
      <color indexed="10"/>
      <name val="MS Sans Serif"/>
      <family val="2"/>
    </font>
    <font>
      <b/>
      <sz val="14"/>
      <name val="MS Sans Serif"/>
      <family val="2"/>
    </font>
    <font>
      <sz val="10"/>
      <color rgb="FF00B050"/>
      <name val="MS Sans Serif"/>
      <family val="2"/>
    </font>
    <font>
      <sz val="10"/>
      <color rgb="FFC00000"/>
      <name val="MS Sans Serif"/>
      <family val="2"/>
    </font>
    <font>
      <sz val="10"/>
      <color rgb="FF000000"/>
      <name val="MS Sans Serif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MS Sans Serif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29"/>
      </patternFill>
    </fill>
    <fill>
      <patternFill patternType="gray125"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0" fontId="2" fillId="0" borderId="0" applyFont="0" applyFill="0" applyBorder="0" applyAlignment="0" applyProtection="0"/>
    <xf numFmtId="0" fontId="2" fillId="0" borderId="0"/>
  </cellStyleXfs>
  <cellXfs count="20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3" fontId="0" fillId="0" borderId="0" xfId="0" applyNumberForma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Continuous" vertical="center"/>
    </xf>
    <xf numFmtId="0" fontId="5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quotePrefix="1" applyBorder="1" applyAlignment="1">
      <alignment vertical="center"/>
    </xf>
    <xf numFmtId="0" fontId="0" fillId="0" borderId="6" xfId="0" applyBorder="1" applyAlignment="1">
      <alignment horizontal="right" vertical="center"/>
    </xf>
    <xf numFmtId="0" fontId="0" fillId="0" borderId="3" xfId="0" quotePrefix="1" applyBorder="1" applyAlignment="1">
      <alignment vertical="center"/>
    </xf>
    <xf numFmtId="3" fontId="0" fillId="0" borderId="1" xfId="0" applyNumberFormat="1" applyBorder="1" applyAlignment="1">
      <alignment horizontal="right" vertical="center"/>
    </xf>
    <xf numFmtId="0" fontId="1" fillId="0" borderId="0" xfId="0" applyFont="1"/>
    <xf numFmtId="3" fontId="0" fillId="0" borderId="0" xfId="0" applyNumberFormat="1" applyBorder="1" applyAlignment="1" applyProtection="1">
      <alignment vertical="center"/>
      <protection locked="0"/>
    </xf>
    <xf numFmtId="2" fontId="0" fillId="0" borderId="0" xfId="0" applyNumberFormat="1" applyBorder="1" applyAlignment="1">
      <alignment horizontal="center" vertical="center"/>
    </xf>
    <xf numFmtId="0" fontId="0" fillId="0" borderId="0" xfId="0" quotePrefix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7" fillId="0" borderId="0" xfId="0" applyFont="1"/>
    <xf numFmtId="0" fontId="0" fillId="2" borderId="0" xfId="0" applyFill="1"/>
    <xf numFmtId="0" fontId="0" fillId="0" borderId="8" xfId="0" applyBorder="1" applyAlignment="1">
      <alignment horizontal="centerContinuous"/>
    </xf>
    <xf numFmtId="0" fontId="0" fillId="0" borderId="9" xfId="0" applyBorder="1" applyAlignment="1">
      <alignment horizontal="centerContinuous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horizontal="centerContinuous"/>
    </xf>
    <xf numFmtId="0" fontId="0" fillId="3" borderId="0" xfId="0" applyFill="1"/>
    <xf numFmtId="0" fontId="1" fillId="0" borderId="7" xfId="0" applyFont="1" applyBorder="1" applyAlignment="1">
      <alignment horizontal="centerContinuous"/>
    </xf>
    <xf numFmtId="0" fontId="9" fillId="0" borderId="0" xfId="0" applyFont="1"/>
    <xf numFmtId="0" fontId="0" fillId="0" borderId="0" xfId="0" applyFill="1"/>
    <xf numFmtId="0" fontId="12" fillId="0" borderId="0" xfId="0" applyFont="1" applyFill="1"/>
    <xf numFmtId="0" fontId="0" fillId="4" borderId="0" xfId="0" applyFill="1" applyAlignment="1">
      <alignment vertical="center"/>
    </xf>
    <xf numFmtId="3" fontId="0" fillId="4" borderId="6" xfId="0" applyNumberFormat="1" applyFill="1" applyBorder="1" applyAlignment="1">
      <alignment horizontal="right" vertical="center"/>
    </xf>
    <xf numFmtId="0" fontId="11" fillId="0" borderId="0" xfId="0" applyFont="1"/>
    <xf numFmtId="0" fontId="11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3" fontId="0" fillId="0" borderId="0" xfId="0" applyNumberFormat="1"/>
    <xf numFmtId="3" fontId="0" fillId="0" borderId="2" xfId="0" applyNumberFormat="1" applyBorder="1"/>
    <xf numFmtId="0" fontId="7" fillId="0" borderId="0" xfId="0" applyFont="1" applyFill="1"/>
    <xf numFmtId="0" fontId="10" fillId="0" borderId="0" xfId="0" applyFont="1" applyFill="1"/>
    <xf numFmtId="0" fontId="10" fillId="0" borderId="12" xfId="0" applyFont="1" applyFill="1" applyBorder="1"/>
    <xf numFmtId="38" fontId="11" fillId="0" borderId="0" xfId="0" applyNumberFormat="1" applyFont="1"/>
    <xf numFmtId="3" fontId="0" fillId="2" borderId="1" xfId="0" applyNumberFormat="1" applyFill="1" applyBorder="1" applyAlignment="1" applyProtection="1">
      <alignment vertical="center"/>
      <protection locked="0"/>
    </xf>
    <xf numFmtId="3" fontId="8" fillId="2" borderId="1" xfId="0" applyNumberFormat="1" applyFont="1" applyFill="1" applyBorder="1" applyAlignment="1" applyProtection="1">
      <alignment vertical="center"/>
      <protection locked="0"/>
    </xf>
    <xf numFmtId="3" fontId="0" fillId="2" borderId="1" xfId="0" applyNumberFormat="1" applyFill="1" applyBorder="1" applyAlignment="1">
      <alignment vertical="center"/>
    </xf>
    <xf numFmtId="3" fontId="0" fillId="2" borderId="1" xfId="0" applyNumberFormat="1" applyFill="1" applyBorder="1" applyAlignment="1" applyProtection="1">
      <alignment horizontal="right" vertical="center"/>
      <protection locked="0"/>
    </xf>
    <xf numFmtId="3" fontId="10" fillId="2" borderId="1" xfId="0" applyNumberFormat="1" applyFont="1" applyFill="1" applyBorder="1" applyAlignment="1" applyProtection="1">
      <alignment horizontal="right" vertical="center"/>
      <protection locked="0"/>
    </xf>
    <xf numFmtId="3" fontId="10" fillId="2" borderId="1" xfId="0" applyNumberFormat="1" applyFont="1" applyFill="1" applyBorder="1" applyAlignment="1">
      <alignment horizontal="right" vertical="center"/>
    </xf>
    <xf numFmtId="3" fontId="0" fillId="2" borderId="1" xfId="0" applyNumberFormat="1" applyFill="1" applyBorder="1" applyAlignment="1">
      <alignment horizontal="right" vertical="center"/>
    </xf>
    <xf numFmtId="3" fontId="8" fillId="0" borderId="1" xfId="0" applyNumberFormat="1" applyFont="1" applyFill="1" applyBorder="1" applyAlignment="1" applyProtection="1">
      <alignment horizontal="right" vertical="center"/>
      <protection locked="0"/>
    </xf>
    <xf numFmtId="0" fontId="10" fillId="2" borderId="13" xfId="0" applyFont="1" applyFill="1" applyBorder="1" applyAlignment="1">
      <alignment horizontal="centerContinuous"/>
    </xf>
    <xf numFmtId="0" fontId="10" fillId="0" borderId="19" xfId="0" applyFont="1" applyBorder="1" applyAlignment="1">
      <alignment horizontal="centerContinuous"/>
    </xf>
    <xf numFmtId="0" fontId="10" fillId="5" borderId="17" xfId="0" applyFont="1" applyFill="1" applyBorder="1"/>
    <xf numFmtId="0" fontId="11" fillId="0" borderId="7" xfId="0" applyFont="1" applyBorder="1" applyAlignment="1">
      <alignment horizontal="centerContinuous"/>
    </xf>
    <xf numFmtId="0" fontId="11" fillId="0" borderId="8" xfId="0" applyFont="1" applyBorder="1" applyAlignment="1">
      <alignment horizontal="centerContinuous"/>
    </xf>
    <xf numFmtId="0" fontId="11" fillId="0" borderId="9" xfId="0" applyFont="1" applyBorder="1" applyAlignment="1">
      <alignment horizontal="centerContinuous"/>
    </xf>
    <xf numFmtId="0" fontId="14" fillId="0" borderId="10" xfId="0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11" fillId="0" borderId="10" xfId="0" applyFont="1" applyBorder="1"/>
    <xf numFmtId="3" fontId="0" fillId="0" borderId="0" xfId="0" applyNumberFormat="1" applyBorder="1" applyAlignment="1">
      <alignment horizontal="right" vertical="center"/>
    </xf>
    <xf numFmtId="0" fontId="11" fillId="0" borderId="12" xfId="0" applyFont="1" applyBorder="1"/>
    <xf numFmtId="0" fontId="11" fillId="0" borderId="11" xfId="0" applyFont="1" applyBorder="1"/>
    <xf numFmtId="3" fontId="11" fillId="0" borderId="11" xfId="0" applyNumberFormat="1" applyFont="1" applyBorder="1"/>
    <xf numFmtId="38" fontId="11" fillId="0" borderId="11" xfId="1" applyNumberFormat="1" applyFont="1" applyBorder="1"/>
    <xf numFmtId="38" fontId="11" fillId="0" borderId="0" xfId="1" applyNumberFormat="1" applyFont="1"/>
    <xf numFmtId="0" fontId="11" fillId="6" borderId="0" xfId="0" applyFont="1" applyFill="1"/>
    <xf numFmtId="0" fontId="11" fillId="3" borderId="0" xfId="0" applyFont="1" applyFill="1"/>
    <xf numFmtId="3" fontId="11" fillId="3" borderId="0" xfId="0" applyNumberFormat="1" applyFont="1" applyFill="1"/>
    <xf numFmtId="0" fontId="6" fillId="0" borderId="0" xfId="0" applyFont="1" applyBorder="1"/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left" vertical="center"/>
    </xf>
    <xf numFmtId="0" fontId="0" fillId="0" borderId="0" xfId="0" quotePrefix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Continuous" vertical="center"/>
    </xf>
    <xf numFmtId="0" fontId="0" fillId="0" borderId="0" xfId="0" quotePrefix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right" vertical="center"/>
    </xf>
    <xf numFmtId="2" fontId="0" fillId="0" borderId="0" xfId="0" quotePrefix="1" applyNumberFormat="1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2" fontId="0" fillId="0" borderId="0" xfId="0" applyNumberFormat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1" borderId="0" xfId="0" applyFill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vertical="center"/>
    </xf>
    <xf numFmtId="0" fontId="11" fillId="0" borderId="1" xfId="0" applyFont="1" applyBorder="1"/>
    <xf numFmtId="3" fontId="0" fillId="8" borderId="1" xfId="0" applyNumberFormat="1" applyFill="1" applyBorder="1" applyAlignment="1" applyProtection="1">
      <alignment vertical="center"/>
      <protection locked="0"/>
    </xf>
    <xf numFmtId="3" fontId="0" fillId="8" borderId="1" xfId="0" applyNumberFormat="1" applyFill="1" applyBorder="1" applyAlignment="1">
      <alignment vertical="center"/>
    </xf>
    <xf numFmtId="3" fontId="17" fillId="8" borderId="1" xfId="0" applyNumberFormat="1" applyFont="1" applyFill="1" applyBorder="1" applyAlignment="1" applyProtection="1">
      <alignment vertical="center"/>
      <protection locked="0"/>
    </xf>
    <xf numFmtId="3" fontId="18" fillId="8" borderId="1" xfId="0" applyNumberFormat="1" applyFont="1" applyFill="1" applyBorder="1" applyAlignment="1" applyProtection="1">
      <alignment vertical="center"/>
      <protection locked="0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3" fontId="11" fillId="0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0" fillId="2" borderId="15" xfId="0" applyFont="1" applyFill="1" applyBorder="1"/>
    <xf numFmtId="0" fontId="14" fillId="0" borderId="11" xfId="0" applyFont="1" applyFill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0" fillId="5" borderId="15" xfId="0" applyFont="1" applyFill="1" applyBorder="1" applyAlignment="1">
      <alignment horizontal="centerContinuous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10" fillId="0" borderId="1" xfId="0" applyFont="1" applyBorder="1"/>
    <xf numFmtId="0" fontId="10" fillId="0" borderId="1" xfId="0" applyFont="1" applyFill="1" applyBorder="1"/>
    <xf numFmtId="3" fontId="10" fillId="0" borderId="1" xfId="0" applyNumberFormat="1" applyFont="1" applyFill="1" applyBorder="1"/>
    <xf numFmtId="0" fontId="2" fillId="0" borderId="1" xfId="0" applyFont="1" applyBorder="1" applyAlignment="1">
      <alignment horizontal="right" vertical="top" wrapText="1"/>
    </xf>
    <xf numFmtId="3" fontId="19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/>
    </xf>
    <xf numFmtId="3" fontId="10" fillId="0" borderId="1" xfId="0" applyNumberFormat="1" applyFont="1" applyBorder="1"/>
    <xf numFmtId="0" fontId="2" fillId="0" borderId="0" xfId="2"/>
    <xf numFmtId="0" fontId="2" fillId="0" borderId="0" xfId="2" applyFill="1" applyBorder="1"/>
    <xf numFmtId="3" fontId="1" fillId="0" borderId="21" xfId="2" applyNumberFormat="1" applyFont="1" applyBorder="1"/>
    <xf numFmtId="1" fontId="1" fillId="0" borderId="1" xfId="2" applyNumberFormat="1" applyFont="1" applyBorder="1" applyProtection="1"/>
    <xf numFmtId="0" fontId="1" fillId="0" borderId="1" xfId="2" applyFont="1" applyBorder="1" applyAlignment="1" applyProtection="1">
      <alignment horizontal="center"/>
    </xf>
    <xf numFmtId="3" fontId="1" fillId="0" borderId="1" xfId="2" applyNumberFormat="1" applyFont="1" applyBorder="1"/>
    <xf numFmtId="1" fontId="1" fillId="0" borderId="21" xfId="2" applyNumberFormat="1" applyFont="1" applyBorder="1" applyProtection="1"/>
    <xf numFmtId="0" fontId="1" fillId="0" borderId="22" xfId="2" applyFont="1" applyBorder="1" applyAlignment="1">
      <alignment horizontal="center"/>
    </xf>
    <xf numFmtId="0" fontId="1" fillId="0" borderId="23" xfId="2" applyFont="1" applyBorder="1" applyAlignment="1" applyProtection="1">
      <alignment horizontal="center"/>
    </xf>
    <xf numFmtId="1" fontId="1" fillId="0" borderId="1" xfId="2" applyNumberFormat="1" applyFont="1" applyFill="1" applyBorder="1" applyProtection="1"/>
    <xf numFmtId="3" fontId="2" fillId="0" borderId="23" xfId="2" applyNumberFormat="1" applyBorder="1"/>
    <xf numFmtId="3" fontId="1" fillId="0" borderId="1" xfId="2" applyNumberFormat="1" applyFont="1" applyBorder="1" applyAlignment="1" applyProtection="1">
      <alignment horizontal="right"/>
    </xf>
    <xf numFmtId="0" fontId="2" fillId="0" borderId="22" xfId="2" applyBorder="1"/>
    <xf numFmtId="0" fontId="1" fillId="0" borderId="23" xfId="2" applyFont="1" applyBorder="1"/>
    <xf numFmtId="1" fontId="2" fillId="0" borderId="1" xfId="2" applyNumberFormat="1" applyFill="1" applyBorder="1" applyAlignment="1" applyProtection="1">
      <alignment horizontal="right"/>
    </xf>
    <xf numFmtId="3" fontId="2" fillId="9" borderId="1" xfId="2" applyNumberFormat="1" applyFill="1" applyBorder="1" applyAlignment="1" applyProtection="1">
      <alignment horizontal="right"/>
      <protection locked="0"/>
    </xf>
    <xf numFmtId="3" fontId="1" fillId="9" borderId="1" xfId="2" applyNumberFormat="1" applyFont="1" applyFill="1" applyBorder="1" applyAlignment="1" applyProtection="1">
      <alignment horizontal="right"/>
      <protection locked="0"/>
    </xf>
    <xf numFmtId="0" fontId="1" fillId="9" borderId="22" xfId="2" applyFont="1" applyFill="1" applyBorder="1" applyProtection="1">
      <protection locked="0"/>
    </xf>
    <xf numFmtId="0" fontId="1" fillId="9" borderId="23" xfId="2" applyFont="1" applyFill="1" applyBorder="1" applyProtection="1">
      <protection locked="0"/>
    </xf>
    <xf numFmtId="1" fontId="1" fillId="5" borderId="22" xfId="2" applyNumberFormat="1" applyFont="1" applyFill="1" applyBorder="1" applyAlignment="1">
      <alignment horizontal="center"/>
    </xf>
    <xf numFmtId="0" fontId="1" fillId="5" borderId="22" xfId="2" applyFont="1" applyFill="1" applyBorder="1" applyAlignment="1">
      <alignment horizontal="center"/>
    </xf>
    <xf numFmtId="0" fontId="1" fillId="5" borderId="1" xfId="2" applyFont="1" applyFill="1" applyBorder="1" applyAlignment="1">
      <alignment horizontal="center"/>
    </xf>
    <xf numFmtId="0" fontId="2" fillId="5" borderId="24" xfId="2" applyFill="1" applyBorder="1"/>
    <xf numFmtId="0" fontId="20" fillId="5" borderId="23" xfId="2" applyFont="1" applyFill="1" applyBorder="1"/>
    <xf numFmtId="0" fontId="21" fillId="10" borderId="22" xfId="2" applyFont="1" applyFill="1" applyBorder="1" applyAlignment="1">
      <alignment horizontal="left"/>
    </xf>
    <xf numFmtId="0" fontId="21" fillId="10" borderId="24" xfId="2" applyFont="1" applyFill="1" applyBorder="1" applyAlignment="1">
      <alignment horizontal="left"/>
    </xf>
    <xf numFmtId="0" fontId="21" fillId="10" borderId="23" xfId="2" applyFont="1" applyFill="1" applyBorder="1" applyAlignment="1">
      <alignment horizontal="left"/>
    </xf>
    <xf numFmtId="0" fontId="1" fillId="0" borderId="0" xfId="2" applyFont="1"/>
    <xf numFmtId="0" fontId="2" fillId="0" borderId="0" xfId="2" applyProtection="1"/>
    <xf numFmtId="1" fontId="2" fillId="0" borderId="1" xfId="2" applyNumberFormat="1" applyBorder="1" applyAlignment="1" applyProtection="1">
      <alignment horizontal="center"/>
    </xf>
    <xf numFmtId="1" fontId="2" fillId="0" borderId="1" xfId="2" applyNumberFormat="1" applyFont="1" applyBorder="1" applyAlignment="1" applyProtection="1">
      <alignment horizontal="center"/>
    </xf>
    <xf numFmtId="0" fontId="2" fillId="0" borderId="1" xfId="2" applyBorder="1" applyAlignment="1" applyProtection="1">
      <alignment horizontal="center"/>
    </xf>
    <xf numFmtId="1" fontId="2" fillId="0" borderId="1" xfId="2" applyNumberFormat="1" applyFill="1" applyBorder="1" applyAlignment="1" applyProtection="1">
      <alignment horizontal="center"/>
    </xf>
    <xf numFmtId="1" fontId="5" fillId="0" borderId="1" xfId="2" applyNumberFormat="1" applyFont="1" applyFill="1" applyBorder="1" applyAlignment="1" applyProtection="1">
      <alignment horizontal="center"/>
    </xf>
    <xf numFmtId="0" fontId="2" fillId="0" borderId="16" xfId="2" applyBorder="1" applyAlignment="1" applyProtection="1">
      <alignment horizontal="center"/>
    </xf>
    <xf numFmtId="0" fontId="2" fillId="0" borderId="0" xfId="2" applyBorder="1" applyAlignment="1" applyProtection="1">
      <alignment horizontal="center"/>
    </xf>
    <xf numFmtId="0" fontId="2" fillId="0" borderId="15" xfId="2" applyBorder="1" applyAlignment="1" applyProtection="1">
      <alignment horizontal="center"/>
    </xf>
    <xf numFmtId="0" fontId="2" fillId="0" borderId="14" xfId="2" applyBorder="1" applyAlignment="1" applyProtection="1">
      <alignment horizontal="center"/>
    </xf>
    <xf numFmtId="0" fontId="2" fillId="0" borderId="18" xfId="2" applyBorder="1" applyAlignment="1" applyProtection="1">
      <alignment horizontal="center"/>
    </xf>
    <xf numFmtId="0" fontId="2" fillId="0" borderId="13" xfId="2" applyBorder="1" applyAlignment="1" applyProtection="1">
      <alignment horizontal="center"/>
    </xf>
    <xf numFmtId="10" fontId="2" fillId="9" borderId="20" xfId="2" applyNumberFormat="1" applyFill="1" applyBorder="1" applyProtection="1">
      <protection locked="0"/>
    </xf>
    <xf numFmtId="1" fontId="2" fillId="0" borderId="0" xfId="2" applyNumberFormat="1" applyProtection="1"/>
    <xf numFmtId="0" fontId="1" fillId="0" borderId="0" xfId="2" applyFont="1" applyAlignment="1" applyProtection="1">
      <alignment horizontal="right"/>
    </xf>
    <xf numFmtId="0" fontId="2" fillId="9" borderId="20" xfId="2" applyFill="1" applyBorder="1" applyProtection="1">
      <protection locked="0"/>
    </xf>
    <xf numFmtId="1" fontId="2" fillId="9" borderId="20" xfId="2" applyNumberFormat="1" applyFill="1" applyBorder="1" applyProtection="1">
      <protection locked="0"/>
    </xf>
    <xf numFmtId="1" fontId="2" fillId="0" borderId="0" xfId="2" applyNumberFormat="1" applyFill="1" applyAlignment="1" applyProtection="1">
      <alignment horizontal="center"/>
    </xf>
    <xf numFmtId="165" fontId="2" fillId="0" borderId="0" xfId="2" applyNumberFormat="1" applyAlignment="1" applyProtection="1">
      <alignment horizontal="center"/>
    </xf>
    <xf numFmtId="1" fontId="15" fillId="0" borderId="0" xfId="2" applyNumberFormat="1" applyFont="1" applyAlignment="1" applyProtection="1">
      <alignment horizontal="center"/>
    </xf>
    <xf numFmtId="1" fontId="2" fillId="0" borderId="0" xfId="2" applyNumberFormat="1" applyBorder="1" applyAlignment="1" applyProtection="1">
      <alignment horizontal="center"/>
    </xf>
    <xf numFmtId="1" fontId="2" fillId="0" borderId="0" xfId="2" applyNumberFormat="1" applyFont="1" applyBorder="1" applyAlignment="1" applyProtection="1">
      <alignment horizontal="center"/>
    </xf>
    <xf numFmtId="1" fontId="2" fillId="0" borderId="1" xfId="2" applyNumberFormat="1" applyFont="1" applyFill="1" applyBorder="1" applyAlignment="1" applyProtection="1">
      <alignment horizontal="center"/>
    </xf>
    <xf numFmtId="0" fontId="1" fillId="0" borderId="9" xfId="2" applyFont="1" applyBorder="1" applyAlignment="1" applyProtection="1">
      <alignment horizontal="centerContinuous"/>
    </xf>
    <xf numFmtId="0" fontId="1" fillId="0" borderId="8" xfId="2" applyFont="1" applyBorder="1" applyAlignment="1" applyProtection="1">
      <alignment horizontal="centerContinuous"/>
    </xf>
    <xf numFmtId="0" fontId="1" fillId="0" borderId="7" xfId="2" applyFont="1" applyBorder="1" applyAlignment="1" applyProtection="1">
      <alignment horizontal="centerContinuous"/>
    </xf>
    <xf numFmtId="0" fontId="1" fillId="0" borderId="0" xfId="2" applyFont="1" applyProtection="1"/>
    <xf numFmtId="0" fontId="1" fillId="0" borderId="1" xfId="0" applyFont="1" applyBorder="1" applyAlignment="1">
      <alignment vertical="center"/>
    </xf>
    <xf numFmtId="3" fontId="11" fillId="11" borderId="1" xfId="0" applyNumberFormat="1" applyFont="1" applyFill="1" applyBorder="1" applyAlignment="1">
      <alignment vertical="center"/>
    </xf>
    <xf numFmtId="0" fontId="0" fillId="8" borderId="0" xfId="0" applyFill="1"/>
    <xf numFmtId="3" fontId="0" fillId="8" borderId="1" xfId="0" applyNumberFormat="1" applyFill="1" applyBorder="1"/>
    <xf numFmtId="3" fontId="20" fillId="0" borderId="1" xfId="0" applyNumberFormat="1" applyFont="1" applyFill="1" applyBorder="1" applyAlignment="1" applyProtection="1">
      <alignment vertical="center"/>
      <protection locked="0"/>
    </xf>
    <xf numFmtId="3" fontId="20" fillId="0" borderId="1" xfId="0" applyNumberFormat="1" applyFont="1" applyFill="1" applyBorder="1" applyAlignment="1">
      <alignment vertical="center"/>
    </xf>
    <xf numFmtId="3" fontId="22" fillId="0" borderId="1" xfId="0" applyNumberFormat="1" applyFont="1" applyFill="1" applyBorder="1" applyAlignment="1" applyProtection="1">
      <alignment vertical="center"/>
      <protection locked="0"/>
    </xf>
    <xf numFmtId="3" fontId="20" fillId="11" borderId="1" xfId="0" applyNumberFormat="1" applyFont="1" applyFill="1" applyBorder="1" applyAlignment="1">
      <alignment vertical="center"/>
    </xf>
    <xf numFmtId="3" fontId="20" fillId="0" borderId="1" xfId="0" applyNumberFormat="1" applyFont="1" applyFill="1" applyBorder="1"/>
    <xf numFmtId="3" fontId="23" fillId="0" borderId="1" xfId="0" applyNumberFormat="1" applyFont="1" applyFill="1" applyBorder="1" applyAlignment="1">
      <alignment vertical="center"/>
    </xf>
    <xf numFmtId="38" fontId="11" fillId="0" borderId="25" xfId="1" applyNumberFormat="1" applyFont="1" applyFill="1" applyBorder="1"/>
    <xf numFmtId="0" fontId="10" fillId="0" borderId="18" xfId="0" applyFont="1" applyBorder="1" applyAlignment="1">
      <alignment horizontal="centerContinuous"/>
    </xf>
    <xf numFmtId="0" fontId="10" fillId="0" borderId="10" xfId="0" applyFont="1" applyFill="1" applyBorder="1" applyAlignment="1"/>
    <xf numFmtId="0" fontId="10" fillId="0" borderId="12" xfId="0" applyFont="1" applyFill="1" applyBorder="1" applyAlignment="1"/>
    <xf numFmtId="0" fontId="10" fillId="0" borderId="10" xfId="0" applyFont="1" applyBorder="1" applyAlignment="1">
      <alignment horizontal="centerContinuous"/>
    </xf>
    <xf numFmtId="0" fontId="10" fillId="0" borderId="12" xfId="0" applyFont="1" applyBorder="1"/>
    <xf numFmtId="0" fontId="10" fillId="0" borderId="12" xfId="0" applyFont="1" applyBorder="1" applyAlignment="1">
      <alignment horizontal="centerContinuous"/>
    </xf>
    <xf numFmtId="0" fontId="10" fillId="0" borderId="10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3" fillId="0" borderId="23" xfId="0" applyFont="1" applyBorder="1" applyAlignment="1">
      <alignment vertical="center"/>
    </xf>
    <xf numFmtId="3" fontId="11" fillId="0" borderId="21" xfId="0" applyNumberFormat="1" applyFont="1" applyFill="1" applyBorder="1" applyAlignment="1">
      <alignment vertical="center"/>
    </xf>
    <xf numFmtId="3" fontId="0" fillId="0" borderId="20" xfId="0" applyNumberFormat="1" applyBorder="1" applyAlignment="1">
      <alignment horizontal="center" vertical="center"/>
    </xf>
    <xf numFmtId="1" fontId="2" fillId="11" borderId="1" xfId="2" applyNumberFormat="1" applyFont="1" applyFill="1" applyBorder="1" applyAlignment="1" applyProtection="1">
      <alignment horizontal="center"/>
    </xf>
    <xf numFmtId="1" fontId="2" fillId="11" borderId="1" xfId="2" applyNumberFormat="1" applyFill="1" applyBorder="1" applyAlignment="1" applyProtection="1">
      <alignment horizontal="center"/>
    </xf>
    <xf numFmtId="0" fontId="24" fillId="0" borderId="0" xfId="2" applyFont="1" applyProtection="1"/>
    <xf numFmtId="0" fontId="11" fillId="0" borderId="10" xfId="0" applyFont="1" applyBorder="1" applyAlignment="1"/>
    <xf numFmtId="38" fontId="11" fillId="0" borderId="11" xfId="1" applyNumberFormat="1" applyFont="1" applyBorder="1" applyAlignment="1"/>
    <xf numFmtId="0" fontId="11" fillId="0" borderId="11" xfId="0" applyFont="1" applyBorder="1" applyAlignment="1"/>
    <xf numFmtId="0" fontId="0" fillId="0" borderId="11" xfId="0" applyBorder="1" applyAlignment="1"/>
    <xf numFmtId="38" fontId="16" fillId="0" borderId="11" xfId="1" applyNumberFormat="1" applyFont="1" applyBorder="1" applyAlignment="1"/>
    <xf numFmtId="38" fontId="11" fillId="0" borderId="12" xfId="1" applyNumberFormat="1" applyFont="1" applyBorder="1" applyAlignment="1"/>
    <xf numFmtId="38" fontId="11" fillId="0" borderId="20" xfId="1" applyNumberFormat="1" applyFont="1" applyBorder="1" applyAlignment="1"/>
  </cellXfs>
  <cellStyles count="3">
    <cellStyle name="Milliers" xfId="1" builtinId="3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723900</xdr:colOff>
      <xdr:row>23</xdr:row>
      <xdr:rowOff>152400</xdr:rowOff>
    </xdr:from>
    <xdr:to>
      <xdr:col>6</xdr:col>
      <xdr:colOff>552450</xdr:colOff>
      <xdr:row>30</xdr:row>
      <xdr:rowOff>0</xdr:rowOff>
    </xdr:to>
    <xdr:sp macro="" textlink="">
      <xdr:nvSpPr>
        <xdr:cNvPr id="1026" name="Oval 2"/>
        <xdr:cNvSpPr>
          <a:spLocks noChangeArrowheads="1"/>
        </xdr:cNvSpPr>
      </xdr:nvSpPr>
      <xdr:spPr bwMode="auto">
        <a:xfrm>
          <a:off x="2152650" y="3933825"/>
          <a:ext cx="3686175" cy="10001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457200</xdr:colOff>
      <xdr:row>20</xdr:row>
      <xdr:rowOff>57150</xdr:rowOff>
    </xdr:from>
    <xdr:to>
      <xdr:col>8</xdr:col>
      <xdr:colOff>200025</xdr:colOff>
      <xdr:row>31</xdr:row>
      <xdr:rowOff>114300</xdr:rowOff>
    </xdr:to>
    <xdr:sp macro="" textlink="">
      <xdr:nvSpPr>
        <xdr:cNvPr id="1031" name="Oval 7"/>
        <xdr:cNvSpPr>
          <a:spLocks noChangeArrowheads="1"/>
        </xdr:cNvSpPr>
      </xdr:nvSpPr>
      <xdr:spPr bwMode="auto">
        <a:xfrm>
          <a:off x="5743575" y="3362325"/>
          <a:ext cx="1152525" cy="22002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" name="Oval 14"/>
        <xdr:cNvSpPr>
          <a:spLocks noChangeArrowheads="1"/>
        </xdr:cNvSpPr>
      </xdr:nvSpPr>
      <xdr:spPr bwMode="auto">
        <a:xfrm>
          <a:off x="5334000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5</xdr:col>
      <xdr:colOff>28575</xdr:colOff>
      <xdr:row>15</xdr:row>
      <xdr:rowOff>0</xdr:rowOff>
    </xdr:to>
    <xdr:sp macro="" textlink="">
      <xdr:nvSpPr>
        <xdr:cNvPr id="2050" name="Rectangle 2"/>
        <xdr:cNvSpPr>
          <a:spLocks noChangeArrowheads="1"/>
        </xdr:cNvSpPr>
      </xdr:nvSpPr>
      <xdr:spPr bwMode="auto">
        <a:xfrm>
          <a:off x="0" y="2486025"/>
          <a:ext cx="4581525" cy="1619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</xdr:sp>
    <xdr:clientData/>
  </xdr:twoCellAnchor>
  <xdr:twoCellAnchor>
    <xdr:from>
      <xdr:col>0</xdr:col>
      <xdr:colOff>0</xdr:colOff>
      <xdr:row>16</xdr:row>
      <xdr:rowOff>0</xdr:rowOff>
    </xdr:from>
    <xdr:to>
      <xdr:col>5</xdr:col>
      <xdr:colOff>933450</xdr:colOff>
      <xdr:row>17</xdr:row>
      <xdr:rowOff>0</xdr:rowOff>
    </xdr:to>
    <xdr:sp macro="" textlink="">
      <xdr:nvSpPr>
        <xdr:cNvPr id="2052" name="Rectangle 4"/>
        <xdr:cNvSpPr>
          <a:spLocks noChangeArrowheads="1"/>
        </xdr:cNvSpPr>
      </xdr:nvSpPr>
      <xdr:spPr bwMode="auto">
        <a:xfrm>
          <a:off x="0" y="2809875"/>
          <a:ext cx="5486400" cy="1619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22</xdr:row>
      <xdr:rowOff>19050</xdr:rowOff>
    </xdr:from>
    <xdr:to>
      <xdr:col>2</xdr:col>
      <xdr:colOff>428625</xdr:colOff>
      <xdr:row>25</xdr:row>
      <xdr:rowOff>76200</xdr:rowOff>
    </xdr:to>
    <xdr:sp macro="" textlink="">
      <xdr:nvSpPr>
        <xdr:cNvPr id="5121" name="Oval 1"/>
        <xdr:cNvSpPr>
          <a:spLocks noChangeArrowheads="1"/>
        </xdr:cNvSpPr>
      </xdr:nvSpPr>
      <xdr:spPr bwMode="auto">
        <a:xfrm>
          <a:off x="295275" y="3619500"/>
          <a:ext cx="2905125" cy="5429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295275</xdr:colOff>
      <xdr:row>22</xdr:row>
      <xdr:rowOff>19050</xdr:rowOff>
    </xdr:from>
    <xdr:to>
      <xdr:col>2</xdr:col>
      <xdr:colOff>457200</xdr:colOff>
      <xdr:row>22</xdr:row>
      <xdr:rowOff>152400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 flipH="1">
          <a:off x="3067050" y="3619500"/>
          <a:ext cx="161925" cy="133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4</xdr:row>
      <xdr:rowOff>152400</xdr:rowOff>
    </xdr:from>
    <xdr:to>
      <xdr:col>0</xdr:col>
      <xdr:colOff>723900</xdr:colOff>
      <xdr:row>8</xdr:row>
      <xdr:rowOff>28575</xdr:rowOff>
    </xdr:to>
    <xdr:sp macro="" textlink="">
      <xdr:nvSpPr>
        <xdr:cNvPr id="6147" name="Line 3"/>
        <xdr:cNvSpPr>
          <a:spLocks noChangeShapeType="1"/>
        </xdr:cNvSpPr>
      </xdr:nvSpPr>
      <xdr:spPr bwMode="auto">
        <a:xfrm flipV="1">
          <a:off x="180975" y="885825"/>
          <a:ext cx="542925" cy="523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200025</xdr:colOff>
      <xdr:row>9</xdr:row>
      <xdr:rowOff>0</xdr:rowOff>
    </xdr:from>
    <xdr:to>
      <xdr:col>0</xdr:col>
      <xdr:colOff>752475</xdr:colOff>
      <xdr:row>11</xdr:row>
      <xdr:rowOff>76200</xdr:rowOff>
    </xdr:to>
    <xdr:sp macro="" textlink="">
      <xdr:nvSpPr>
        <xdr:cNvPr id="6148" name="Line 4"/>
        <xdr:cNvSpPr>
          <a:spLocks noChangeShapeType="1"/>
        </xdr:cNvSpPr>
      </xdr:nvSpPr>
      <xdr:spPr bwMode="auto">
        <a:xfrm>
          <a:off x="200025" y="1543050"/>
          <a:ext cx="552450" cy="400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es%20Documents/cours%20bruno/T.d%20financiers/gestion%20pr&#233;visionnelle/logiciels%20de%20gestion%20pr&#233;visionnelle/previsionnel%20avec%20plan%20de%20financement%20%20initial/Logiciel%20%20gestion%20soci&#233;t&#233;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TRE"/>
      <sheetName val="Frais généraux"/>
      <sheetName val="Salaires et charges"/>
      <sheetName val=" RESULTAT"/>
      <sheetName val="S.I.G"/>
      <sheetName val="BFR"/>
      <sheetName val="Plan financement "/>
      <sheetName val="Plan fi. (option année 0)"/>
      <sheetName val="Seuil rentabilité"/>
      <sheetName val="Bilan"/>
      <sheetName val="Budget ventes"/>
      <sheetName val="Budget achats"/>
      <sheetName val="Charges TVA"/>
      <sheetName val="Charges sans TVA"/>
      <sheetName val="BudgetTVA et Trésorerie"/>
      <sheetName val="Graphique"/>
    </sheetNames>
    <sheetDataSet>
      <sheetData sheetId="0"/>
      <sheetData sheetId="1"/>
      <sheetData sheetId="2"/>
      <sheetData sheetId="3"/>
      <sheetData sheetId="4">
        <row r="4">
          <cell r="B4">
            <v>0</v>
          </cell>
          <cell r="D4">
            <v>0</v>
          </cell>
          <cell r="F4">
            <v>0</v>
          </cell>
        </row>
      </sheetData>
      <sheetData sheetId="5">
        <row r="9">
          <cell r="B9">
            <v>0</v>
          </cell>
        </row>
        <row r="10">
          <cell r="B10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tabSelected="1" topLeftCell="A7" workbookViewId="0">
      <selection activeCell="J15" sqref="J15"/>
    </sheetView>
  </sheetViews>
  <sheetFormatPr baseColWidth="10" defaultRowHeight="12.75"/>
  <cols>
    <col min="1" max="1" width="21.42578125" customWidth="1"/>
    <col min="2" max="2" width="11.28515625" customWidth="1"/>
    <col min="3" max="3" width="12.85546875" bestFit="1" customWidth="1"/>
    <col min="6" max="6" width="10.85546875" customWidth="1"/>
    <col min="7" max="7" width="9.42578125" customWidth="1"/>
    <col min="8" max="8" width="11.7109375" style="47" bestFit="1" customWidth="1"/>
  </cols>
  <sheetData>
    <row r="1" spans="1:9" ht="15.75">
      <c r="A1" s="26"/>
      <c r="B1" s="46"/>
      <c r="E1" s="26"/>
      <c r="F1" s="26"/>
      <c r="H1" s="46"/>
    </row>
    <row r="2" spans="1:9" ht="13.5" thickBot="1">
      <c r="B2" s="27"/>
    </row>
    <row r="3" spans="1:9" ht="13.5" thickBot="1">
      <c r="C3" s="61" t="s">
        <v>2</v>
      </c>
      <c r="D3" s="62"/>
      <c r="E3" s="62"/>
      <c r="F3" s="62"/>
      <c r="G3" s="63"/>
    </row>
    <row r="4" spans="1:9">
      <c r="A4" s="58" t="s">
        <v>3</v>
      </c>
      <c r="B4" s="64" t="s">
        <v>4</v>
      </c>
      <c r="C4" s="65" t="s">
        <v>8</v>
      </c>
      <c r="D4" s="65" t="s">
        <v>101</v>
      </c>
      <c r="E4" s="65" t="s">
        <v>15</v>
      </c>
      <c r="F4" s="65" t="s">
        <v>6</v>
      </c>
      <c r="G4" s="66" t="s">
        <v>7</v>
      </c>
      <c r="H4" s="64" t="s">
        <v>104</v>
      </c>
    </row>
    <row r="5" spans="1:9">
      <c r="A5" s="105"/>
      <c r="B5" s="106"/>
      <c r="C5" s="67" t="s">
        <v>89</v>
      </c>
      <c r="D5" s="67" t="s">
        <v>102</v>
      </c>
      <c r="E5" s="67" t="s">
        <v>103</v>
      </c>
      <c r="F5" s="67" t="s">
        <v>11</v>
      </c>
      <c r="G5" s="107" t="s">
        <v>12</v>
      </c>
      <c r="H5" s="106"/>
      <c r="I5" s="27"/>
    </row>
    <row r="6" spans="1:9">
      <c r="A6" s="109" t="s">
        <v>114</v>
      </c>
      <c r="B6" s="110">
        <v>2000</v>
      </c>
      <c r="C6" s="111"/>
      <c r="D6" s="111"/>
      <c r="E6" s="112"/>
      <c r="F6" s="112"/>
      <c r="G6" s="112"/>
      <c r="H6" s="113">
        <f>B6</f>
        <v>2000</v>
      </c>
    </row>
    <row r="7" spans="1:9">
      <c r="A7" s="109" t="s">
        <v>115</v>
      </c>
      <c r="B7" s="110">
        <v>1500</v>
      </c>
      <c r="C7" s="111"/>
      <c r="D7" s="113"/>
      <c r="E7" s="112"/>
      <c r="F7" s="112"/>
      <c r="G7" s="112"/>
      <c r="H7" s="113">
        <f>B7</f>
        <v>1500</v>
      </c>
    </row>
    <row r="8" spans="1:9">
      <c r="A8" s="109" t="s">
        <v>116</v>
      </c>
      <c r="B8" s="114">
        <v>200</v>
      </c>
      <c r="C8" s="111"/>
      <c r="D8" s="112">
        <f>B8</f>
        <v>200</v>
      </c>
      <c r="E8" s="112"/>
      <c r="F8" s="112"/>
      <c r="G8" s="112"/>
      <c r="H8" s="113"/>
    </row>
    <row r="9" spans="1:9">
      <c r="A9" s="109" t="s">
        <v>117</v>
      </c>
      <c r="B9" s="114">
        <v>400</v>
      </c>
      <c r="C9" s="111"/>
      <c r="D9" s="112">
        <f>B9</f>
        <v>400</v>
      </c>
      <c r="E9" s="112"/>
      <c r="F9" s="112"/>
      <c r="G9" s="112"/>
      <c r="H9" s="113"/>
    </row>
    <row r="10" spans="1:9">
      <c r="A10" s="109" t="s">
        <v>118</v>
      </c>
      <c r="B10" s="114">
        <v>900</v>
      </c>
      <c r="C10" s="111"/>
      <c r="D10" s="113">
        <f>B10</f>
        <v>900</v>
      </c>
      <c r="E10" s="112"/>
      <c r="F10" s="112"/>
      <c r="G10" s="112"/>
      <c r="H10" s="112"/>
    </row>
    <row r="11" spans="1:9">
      <c r="A11" s="109" t="s">
        <v>119</v>
      </c>
      <c r="B11" s="114">
        <v>360</v>
      </c>
      <c r="C11" s="111"/>
      <c r="D11" s="112">
        <f>B11</f>
        <v>360</v>
      </c>
      <c r="E11" s="112"/>
      <c r="F11" s="112"/>
      <c r="G11" s="112"/>
      <c r="H11" s="112"/>
    </row>
    <row r="12" spans="1:9">
      <c r="A12" s="109" t="s">
        <v>13</v>
      </c>
      <c r="B12" s="110">
        <v>1500</v>
      </c>
      <c r="C12" s="111"/>
      <c r="D12" s="113">
        <f>B12</f>
        <v>1500</v>
      </c>
      <c r="E12" s="112"/>
      <c r="F12" s="112"/>
      <c r="G12" s="112"/>
      <c r="H12" s="113"/>
    </row>
    <row r="13" spans="1:9">
      <c r="A13" s="109" t="s">
        <v>105</v>
      </c>
      <c r="B13" s="110">
        <v>58320</v>
      </c>
      <c r="C13" s="117">
        <f>B13</f>
        <v>58320</v>
      </c>
      <c r="D13" s="112"/>
      <c r="E13" s="112"/>
      <c r="F13" s="112"/>
      <c r="G13" s="112"/>
      <c r="H13" s="113"/>
    </row>
    <row r="14" spans="1:9">
      <c r="A14" s="109" t="s">
        <v>152</v>
      </c>
      <c r="B14" s="110">
        <v>12000</v>
      </c>
      <c r="C14" s="113"/>
      <c r="D14" s="112"/>
      <c r="E14" s="112"/>
      <c r="F14" s="112"/>
      <c r="G14" s="112"/>
      <c r="H14" s="113">
        <f>B14</f>
        <v>12000</v>
      </c>
    </row>
    <row r="15" spans="1:9">
      <c r="A15" s="109" t="s">
        <v>121</v>
      </c>
      <c r="B15" s="114">
        <v>700</v>
      </c>
      <c r="C15" s="112"/>
      <c r="D15" s="113">
        <f>B15</f>
        <v>700</v>
      </c>
      <c r="E15" s="112"/>
      <c r="F15" s="112"/>
      <c r="G15" s="112"/>
      <c r="H15" s="112"/>
    </row>
    <row r="16" spans="1:9">
      <c r="A16" s="109" t="s">
        <v>14</v>
      </c>
      <c r="B16" s="110">
        <v>1200</v>
      </c>
      <c r="C16" s="111"/>
      <c r="D16" s="113">
        <f>B16</f>
        <v>1200</v>
      </c>
      <c r="E16" s="112"/>
      <c r="F16" s="112"/>
      <c r="G16" s="112"/>
      <c r="H16" s="112"/>
    </row>
    <row r="17" spans="1:10">
      <c r="A17" s="109" t="s">
        <v>54</v>
      </c>
      <c r="B17" s="114">
        <v>500</v>
      </c>
      <c r="C17" s="111"/>
      <c r="D17" s="112"/>
      <c r="E17" s="112"/>
      <c r="F17" s="112"/>
      <c r="G17" s="112">
        <f>B17</f>
        <v>500</v>
      </c>
      <c r="H17" s="112"/>
    </row>
    <row r="18" spans="1:10">
      <c r="A18" s="109" t="s">
        <v>122</v>
      </c>
      <c r="B18" s="110">
        <v>2400</v>
      </c>
      <c r="C18" s="111"/>
      <c r="D18" s="113">
        <f>B18</f>
        <v>2400</v>
      </c>
      <c r="E18" s="112"/>
      <c r="F18" s="112"/>
      <c r="G18" s="112"/>
      <c r="H18" s="112"/>
    </row>
    <row r="19" spans="1:10">
      <c r="A19" s="109" t="s">
        <v>106</v>
      </c>
      <c r="B19" s="114">
        <v>300</v>
      </c>
      <c r="C19" s="111"/>
      <c r="D19" s="113">
        <f>B19</f>
        <v>300</v>
      </c>
      <c r="E19" s="112"/>
      <c r="F19" s="112"/>
      <c r="G19" s="112"/>
      <c r="H19" s="112"/>
    </row>
    <row r="20" spans="1:10">
      <c r="A20" s="109" t="s">
        <v>107</v>
      </c>
      <c r="B20" s="110">
        <v>1200</v>
      </c>
      <c r="C20" s="111"/>
      <c r="D20" s="113">
        <f>B20</f>
        <v>1200</v>
      </c>
      <c r="E20" s="112"/>
      <c r="F20" s="112"/>
      <c r="G20" s="112"/>
      <c r="H20" s="112"/>
    </row>
    <row r="21" spans="1:10">
      <c r="A21" s="109" t="s">
        <v>123</v>
      </c>
      <c r="B21" s="114">
        <v>200</v>
      </c>
      <c r="C21" s="111"/>
      <c r="D21" s="112">
        <f>B21</f>
        <v>200</v>
      </c>
      <c r="E21" s="112"/>
      <c r="F21" s="112"/>
      <c r="G21" s="112"/>
      <c r="H21" s="112"/>
    </row>
    <row r="22" spans="1:10">
      <c r="A22" s="109" t="s">
        <v>124</v>
      </c>
      <c r="B22" s="110">
        <v>1900</v>
      </c>
      <c r="C22" s="111"/>
      <c r="D22" s="113">
        <f>B22</f>
        <v>1900</v>
      </c>
      <c r="E22" s="112"/>
      <c r="F22" s="112"/>
      <c r="G22" s="112"/>
      <c r="H22" s="112"/>
    </row>
    <row r="23" spans="1:10">
      <c r="A23" s="109" t="s">
        <v>108</v>
      </c>
      <c r="B23" s="115">
        <v>12000</v>
      </c>
      <c r="C23" s="111"/>
      <c r="D23" s="112"/>
      <c r="E23" s="113">
        <f>B23</f>
        <v>12000</v>
      </c>
      <c r="F23" s="112"/>
      <c r="G23" s="112"/>
      <c r="H23" s="112"/>
    </row>
    <row r="24" spans="1:10">
      <c r="A24" s="109" t="s">
        <v>125</v>
      </c>
      <c r="B24" s="110">
        <f>580*4</f>
        <v>2320</v>
      </c>
      <c r="C24" s="111"/>
      <c r="D24" s="113"/>
      <c r="E24" s="112"/>
      <c r="F24" s="113">
        <f>B24</f>
        <v>2320</v>
      </c>
      <c r="G24" s="112"/>
      <c r="H24" s="112"/>
    </row>
    <row r="25" spans="1:10" s="41" customFormat="1" ht="13.5" thickBot="1">
      <c r="A25" s="116" t="s">
        <v>16</v>
      </c>
      <c r="B25" s="183">
        <f t="shared" ref="B25:H25" si="0">SUM(B6:B24)</f>
        <v>99900</v>
      </c>
      <c r="C25" s="183">
        <f t="shared" si="0"/>
        <v>58320</v>
      </c>
      <c r="D25" s="183">
        <f t="shared" si="0"/>
        <v>11260</v>
      </c>
      <c r="E25" s="183">
        <f t="shared" si="0"/>
        <v>12000</v>
      </c>
      <c r="F25" s="183">
        <f t="shared" si="0"/>
        <v>2320</v>
      </c>
      <c r="G25" s="183">
        <f t="shared" si="0"/>
        <v>500</v>
      </c>
      <c r="H25" s="183">
        <f t="shared" si="0"/>
        <v>15500</v>
      </c>
      <c r="J25" s="49">
        <f>H25</f>
        <v>15500</v>
      </c>
    </row>
    <row r="26" spans="1:10">
      <c r="A26" s="108" t="s">
        <v>3</v>
      </c>
      <c r="B26" s="185" t="s">
        <v>17</v>
      </c>
      <c r="C26" s="187" t="s">
        <v>8</v>
      </c>
      <c r="D26" s="190" t="s">
        <v>5</v>
      </c>
      <c r="E26" s="187" t="s">
        <v>10</v>
      </c>
      <c r="F26" s="187" t="s">
        <v>6</v>
      </c>
      <c r="G26" s="184" t="s">
        <v>18</v>
      </c>
      <c r="H26" s="192" t="s">
        <v>1</v>
      </c>
    </row>
    <row r="27" spans="1:10" ht="13.5" thickBot="1">
      <c r="A27" s="60"/>
      <c r="B27" s="186" t="s">
        <v>0</v>
      </c>
      <c r="C27" s="188" t="s">
        <v>89</v>
      </c>
      <c r="D27" s="191" t="s">
        <v>9</v>
      </c>
      <c r="E27" s="189"/>
      <c r="F27" s="189" t="s">
        <v>11</v>
      </c>
      <c r="G27" s="59" t="s">
        <v>12</v>
      </c>
      <c r="H27" s="48"/>
    </row>
    <row r="29" spans="1:10">
      <c r="C29" s="33" t="s">
        <v>19</v>
      </c>
      <c r="D29" s="33"/>
      <c r="E29" s="33"/>
      <c r="F29" s="33"/>
      <c r="G29" s="33"/>
      <c r="H29" s="47" t="s">
        <v>20</v>
      </c>
    </row>
    <row r="30" spans="1:10">
      <c r="H30" s="47" t="s">
        <v>21</v>
      </c>
    </row>
  </sheetData>
  <phoneticPr fontId="0" type="noConversion"/>
  <pageMargins left="0.78740157499999996" right="0.78740157499999996" top="0.984251969" bottom="0.984251969" header="0.4921259845" footer="0.4921259845"/>
  <pageSetup paperSize="9" scale="77" orientation="portrait" horizontalDpi="300" verticalDpi="300" r:id="rId1"/>
  <headerFooter alignWithMargins="0">
    <oddHeader>&amp;C&amp;"MS Sans Serif,Gras"&amp;24&amp;ECORRIGE CAS LE COMPTOIR ECOSSAIS</oddHeader>
    <oddFooter>&amp;C&amp;F&amp;R&amp;D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6"/>
  <sheetViews>
    <sheetView workbookViewId="0">
      <selection activeCell="I16" sqref="I16"/>
    </sheetView>
  </sheetViews>
  <sheetFormatPr baseColWidth="10" defaultRowHeight="12.75"/>
  <cols>
    <col min="1" max="1" width="11.42578125" style="118"/>
    <col min="2" max="2" width="20.28515625" style="118" customWidth="1"/>
    <col min="3" max="4" width="13.7109375" style="118" customWidth="1"/>
    <col min="5" max="5" width="11.7109375" style="118" customWidth="1"/>
    <col min="6" max="8" width="11.42578125" style="118"/>
    <col min="9" max="9" width="16.28515625" style="118" customWidth="1"/>
    <col min="10" max="16384" width="11.42578125" style="118"/>
  </cols>
  <sheetData>
    <row r="1" spans="1:7">
      <c r="A1" s="145">
        <f>[1]TITRE!B8</f>
        <v>0</v>
      </c>
      <c r="B1" s="145"/>
    </row>
    <row r="3" spans="1:7" ht="15.75">
      <c r="A3" s="144" t="s">
        <v>142</v>
      </c>
      <c r="B3" s="143"/>
      <c r="C3" s="143"/>
      <c r="D3" s="143"/>
      <c r="E3" s="142"/>
    </row>
    <row r="5" spans="1:7">
      <c r="A5" s="141" t="s">
        <v>137</v>
      </c>
      <c r="B5" s="140"/>
      <c r="C5" s="139" t="s">
        <v>136</v>
      </c>
      <c r="D5" s="138" t="s">
        <v>135</v>
      </c>
      <c r="E5" s="137" t="s">
        <v>141</v>
      </c>
      <c r="F5" s="137" t="s">
        <v>133</v>
      </c>
      <c r="G5" s="137" t="s">
        <v>140</v>
      </c>
    </row>
    <row r="6" spans="1:7" ht="12.75" customHeight="1">
      <c r="A6" s="136" t="s">
        <v>114</v>
      </c>
      <c r="B6" s="135"/>
      <c r="C6" s="134">
        <v>2000</v>
      </c>
      <c r="D6" s="133">
        <v>2</v>
      </c>
      <c r="E6" s="132">
        <f t="shared" ref="E6:E13" si="0">IF(D6=0,0,C6/D6)</f>
        <v>1000</v>
      </c>
      <c r="F6" s="132">
        <f t="shared" ref="F6:F13" si="1">IF(D6&lt;=1,0,C6/D6)</f>
        <v>1000</v>
      </c>
      <c r="G6" s="132">
        <f t="shared" ref="G6:G13" si="2">IF(D6&lt;=2,0,C6/D6)</f>
        <v>0</v>
      </c>
    </row>
    <row r="7" spans="1:7" ht="13.5" customHeight="1">
      <c r="A7" s="136" t="s">
        <v>143</v>
      </c>
      <c r="B7" s="135"/>
      <c r="C7" s="134">
        <v>1500</v>
      </c>
      <c r="D7" s="133">
        <v>3</v>
      </c>
      <c r="E7" s="132">
        <f t="shared" si="0"/>
        <v>500</v>
      </c>
      <c r="F7" s="132">
        <f t="shared" si="1"/>
        <v>500</v>
      </c>
      <c r="G7" s="132">
        <f t="shared" si="2"/>
        <v>500</v>
      </c>
    </row>
    <row r="8" spans="1:7" ht="12.75" customHeight="1">
      <c r="A8" s="136" t="s">
        <v>120</v>
      </c>
      <c r="B8" s="135"/>
      <c r="C8" s="134">
        <v>12000</v>
      </c>
      <c r="D8" s="133">
        <v>5</v>
      </c>
      <c r="E8" s="132">
        <f t="shared" si="0"/>
        <v>2400</v>
      </c>
      <c r="F8" s="132">
        <f t="shared" si="1"/>
        <v>2400</v>
      </c>
      <c r="G8" s="132">
        <f t="shared" si="2"/>
        <v>2400</v>
      </c>
    </row>
    <row r="9" spans="1:7" ht="13.5" customHeight="1">
      <c r="A9" s="136"/>
      <c r="B9" s="135"/>
      <c r="C9" s="134"/>
      <c r="D9" s="133"/>
      <c r="E9" s="132">
        <f t="shared" si="0"/>
        <v>0</v>
      </c>
      <c r="F9" s="132">
        <f t="shared" si="1"/>
        <v>0</v>
      </c>
      <c r="G9" s="132">
        <f t="shared" si="2"/>
        <v>0</v>
      </c>
    </row>
    <row r="10" spans="1:7">
      <c r="A10" s="136"/>
      <c r="B10" s="135"/>
      <c r="C10" s="134"/>
      <c r="D10" s="133"/>
      <c r="E10" s="132">
        <f t="shared" si="0"/>
        <v>0</v>
      </c>
      <c r="F10" s="132">
        <f t="shared" si="1"/>
        <v>0</v>
      </c>
      <c r="G10" s="132">
        <f t="shared" si="2"/>
        <v>0</v>
      </c>
    </row>
    <row r="11" spans="1:7">
      <c r="A11" s="136"/>
      <c r="B11" s="135"/>
      <c r="C11" s="134"/>
      <c r="D11" s="133"/>
      <c r="E11" s="132">
        <f t="shared" si="0"/>
        <v>0</v>
      </c>
      <c r="F11" s="132">
        <f t="shared" si="1"/>
        <v>0</v>
      </c>
      <c r="G11" s="132">
        <f t="shared" si="2"/>
        <v>0</v>
      </c>
    </row>
    <row r="12" spans="1:7">
      <c r="A12" s="136"/>
      <c r="B12" s="135"/>
      <c r="C12" s="134"/>
      <c r="D12" s="133"/>
      <c r="E12" s="132">
        <f t="shared" si="0"/>
        <v>0</v>
      </c>
      <c r="F12" s="132">
        <f t="shared" si="1"/>
        <v>0</v>
      </c>
      <c r="G12" s="132">
        <f t="shared" si="2"/>
        <v>0</v>
      </c>
    </row>
    <row r="13" spans="1:7">
      <c r="A13" s="136"/>
      <c r="B13" s="135"/>
      <c r="C13" s="134"/>
      <c r="D13" s="133"/>
      <c r="E13" s="132">
        <f t="shared" si="0"/>
        <v>0</v>
      </c>
      <c r="F13" s="132">
        <f t="shared" si="1"/>
        <v>0</v>
      </c>
      <c r="G13" s="132">
        <f t="shared" si="2"/>
        <v>0</v>
      </c>
    </row>
    <row r="14" spans="1:7">
      <c r="A14" s="131" t="s">
        <v>131</v>
      </c>
      <c r="B14" s="130"/>
      <c r="C14" s="129">
        <f>SUM(C6:C13)</f>
        <v>15500</v>
      </c>
      <c r="D14" s="128"/>
      <c r="E14" s="127">
        <f>SUM(E6:E13)</f>
        <v>3900</v>
      </c>
      <c r="F14" s="127">
        <f>SUM(F6:F13)</f>
        <v>3900</v>
      </c>
      <c r="G14" s="127">
        <f>SUM(G6:G13)</f>
        <v>2900</v>
      </c>
    </row>
    <row r="17" spans="1:7" ht="15.75">
      <c r="A17" s="144" t="s">
        <v>139</v>
      </c>
      <c r="B17" s="143"/>
      <c r="C17" s="143"/>
      <c r="D17" s="143"/>
      <c r="E17" s="142"/>
    </row>
    <row r="19" spans="1:7" ht="14.25" customHeight="1">
      <c r="A19" s="141" t="s">
        <v>137</v>
      </c>
      <c r="B19" s="140"/>
      <c r="C19" s="139" t="s">
        <v>136</v>
      </c>
      <c r="D19" s="138" t="s">
        <v>135</v>
      </c>
      <c r="E19" s="137" t="s">
        <v>134</v>
      </c>
      <c r="F19" s="137" t="s">
        <v>133</v>
      </c>
      <c r="G19" s="137" t="s">
        <v>132</v>
      </c>
    </row>
    <row r="20" spans="1:7">
      <c r="A20" s="136"/>
      <c r="B20" s="135"/>
      <c r="C20" s="134"/>
      <c r="D20" s="133"/>
      <c r="E20" s="132">
        <v>0</v>
      </c>
      <c r="F20" s="132">
        <f>IF(D20=0,0,C20/D20)</f>
        <v>0</v>
      </c>
      <c r="G20" s="132">
        <f>IF(D20&lt;=1,0,C20/D20)</f>
        <v>0</v>
      </c>
    </row>
    <row r="21" spans="1:7">
      <c r="A21" s="136"/>
      <c r="B21" s="135"/>
      <c r="C21" s="134"/>
      <c r="D21" s="133"/>
      <c r="E21" s="132">
        <v>0</v>
      </c>
      <c r="F21" s="132">
        <f>IF(D21=0,0,C21/D21)</f>
        <v>0</v>
      </c>
      <c r="G21" s="132">
        <f>IF(D21&lt;=1,0,C21/D21)</f>
        <v>0</v>
      </c>
    </row>
    <row r="22" spans="1:7">
      <c r="A22" s="136"/>
      <c r="B22" s="135"/>
      <c r="C22" s="134"/>
      <c r="D22" s="133"/>
      <c r="E22" s="132">
        <v>0</v>
      </c>
      <c r="F22" s="132">
        <f>IF(D22=0,0,C22/D22)</f>
        <v>0</v>
      </c>
      <c r="G22" s="132">
        <f>IF(D22&lt;=1,0,C22/D22)</f>
        <v>0</v>
      </c>
    </row>
    <row r="23" spans="1:7">
      <c r="A23" s="131" t="s">
        <v>131</v>
      </c>
      <c r="B23" s="130"/>
      <c r="C23" s="129">
        <f>SUM(C20:C22)</f>
        <v>0</v>
      </c>
      <c r="D23" s="128"/>
      <c r="E23" s="127">
        <v>0</v>
      </c>
      <c r="F23" s="127">
        <f>SUM(F20:F22)</f>
        <v>0</v>
      </c>
      <c r="G23" s="127">
        <f>SUM(G20:G22)</f>
        <v>0</v>
      </c>
    </row>
    <row r="26" spans="1:7" ht="15.75">
      <c r="A26" s="144" t="s">
        <v>138</v>
      </c>
      <c r="B26" s="143"/>
      <c r="C26" s="143"/>
      <c r="D26" s="143"/>
      <c r="E26" s="142"/>
    </row>
    <row r="28" spans="1:7">
      <c r="A28" s="141" t="s">
        <v>137</v>
      </c>
      <c r="B28" s="140"/>
      <c r="C28" s="139" t="s">
        <v>136</v>
      </c>
      <c r="D28" s="138" t="s">
        <v>135</v>
      </c>
      <c r="E28" s="137" t="s">
        <v>134</v>
      </c>
      <c r="F28" s="137" t="s">
        <v>133</v>
      </c>
      <c r="G28" s="137" t="s">
        <v>132</v>
      </c>
    </row>
    <row r="29" spans="1:7">
      <c r="A29" s="136"/>
      <c r="B29" s="135"/>
      <c r="C29" s="134"/>
      <c r="D29" s="133"/>
      <c r="E29" s="132">
        <v>0</v>
      </c>
      <c r="F29" s="132">
        <v>0</v>
      </c>
      <c r="G29" s="132">
        <f>IF(D29=0,0,C29/D29)</f>
        <v>0</v>
      </c>
    </row>
    <row r="30" spans="1:7">
      <c r="A30" s="136"/>
      <c r="B30" s="135"/>
      <c r="C30" s="134"/>
      <c r="D30" s="133"/>
      <c r="E30" s="132">
        <v>0</v>
      </c>
      <c r="F30" s="132">
        <v>0</v>
      </c>
      <c r="G30" s="132">
        <f>IF(D30=0,0,C30/D30)</f>
        <v>0</v>
      </c>
    </row>
    <row r="31" spans="1:7">
      <c r="A31" s="136"/>
      <c r="B31" s="135"/>
      <c r="C31" s="134"/>
      <c r="D31" s="133"/>
      <c r="E31" s="132">
        <v>0</v>
      </c>
      <c r="F31" s="132">
        <v>0</v>
      </c>
      <c r="G31" s="132">
        <f>IF(D31=0,0,C31/D31)</f>
        <v>0</v>
      </c>
    </row>
    <row r="32" spans="1:7">
      <c r="A32" s="131" t="s">
        <v>131</v>
      </c>
      <c r="B32" s="130"/>
      <c r="C32" s="129">
        <f>SUM(C29:C31)</f>
        <v>0</v>
      </c>
      <c r="D32" s="128"/>
      <c r="E32" s="127">
        <f>SUM(E29:E31)</f>
        <v>0</v>
      </c>
      <c r="F32" s="127">
        <f>SUM(F29:F31)</f>
        <v>0</v>
      </c>
      <c r="G32" s="127">
        <f>SUM(G29:G31)</f>
        <v>0</v>
      </c>
    </row>
    <row r="35" spans="1:8">
      <c r="A35" s="126" t="s">
        <v>130</v>
      </c>
      <c r="B35" s="122" t="s">
        <v>90</v>
      </c>
      <c r="C35" s="125" t="s">
        <v>129</v>
      </c>
    </row>
    <row r="36" spans="1:8">
      <c r="A36" s="122" t="s">
        <v>128</v>
      </c>
      <c r="B36" s="124">
        <f>E14</f>
        <v>3900</v>
      </c>
      <c r="C36" s="123">
        <f>C14</f>
        <v>15500</v>
      </c>
    </row>
    <row r="37" spans="1:8">
      <c r="A37" s="122" t="s">
        <v>127</v>
      </c>
      <c r="B37" s="121">
        <f>F14+F23</f>
        <v>3900</v>
      </c>
      <c r="C37" s="123">
        <f>C23</f>
        <v>0</v>
      </c>
    </row>
    <row r="38" spans="1:8">
      <c r="A38" s="122" t="s">
        <v>126</v>
      </c>
      <c r="B38" s="121">
        <f>G14+G23+G32</f>
        <v>2900</v>
      </c>
      <c r="C38" s="120">
        <f>C32</f>
        <v>0</v>
      </c>
    </row>
    <row r="40" spans="1:8" ht="9.75" customHeight="1"/>
    <row r="46" spans="1:8">
      <c r="H46" s="119"/>
    </row>
  </sheetData>
  <sheetProtection sheet="1" objects="1" scenarios="1"/>
  <pageMargins left="0.78740157499999996" right="0.78740157499999996" top="0.984251969" bottom="0.984251969" header="0.4921259845" footer="0.4921259845"/>
  <pageSetup paperSize="9" scale="91" orientation="portrait" blackAndWhite="1" horizontalDpi="200" verticalDpi="200" r:id="rId1"/>
  <headerFooter alignWithMargins="0">
    <oddHeader>&amp;C&amp;"MS Sans Serif,Gras"&amp;13&amp;UDETAIL DES INVESTISSEMENTS ET AMORTISSEMENTS&amp;R&amp;D&amp;T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7"/>
  <sheetViews>
    <sheetView topLeftCell="A4" workbookViewId="0">
      <selection activeCell="F15" sqref="F15"/>
    </sheetView>
  </sheetViews>
  <sheetFormatPr baseColWidth="10" defaultRowHeight="12.75"/>
  <cols>
    <col min="1" max="1" width="14" style="146" customWidth="1"/>
    <col min="2" max="3" width="11.42578125" style="146"/>
    <col min="4" max="4" width="12.140625" style="146" bestFit="1" customWidth="1"/>
    <col min="5" max="16384" width="11.42578125" style="146"/>
  </cols>
  <sheetData>
    <row r="1" spans="1:6">
      <c r="A1" s="172">
        <f>[1]TITRE!B8</f>
        <v>0</v>
      </c>
    </row>
    <row r="3" spans="1:6" ht="13.5" thickBot="1"/>
    <row r="4" spans="1:6" ht="13.5" thickBot="1">
      <c r="A4" s="171" t="s">
        <v>146</v>
      </c>
      <c r="B4" s="170"/>
      <c r="C4" s="170"/>
      <c r="D4" s="170"/>
      <c r="E4" s="169"/>
    </row>
    <row r="7" spans="1:6" ht="13.5" thickBot="1"/>
    <row r="8" spans="1:6" ht="13.5" thickBot="1">
      <c r="A8" s="146" t="s">
        <v>33</v>
      </c>
      <c r="B8" s="162">
        <v>4250</v>
      </c>
      <c r="C8" s="146" t="s">
        <v>145</v>
      </c>
    </row>
    <row r="9" spans="1:6" ht="13.5" thickBot="1">
      <c r="A9" s="146" t="s">
        <v>34</v>
      </c>
      <c r="B9" s="161">
        <v>4</v>
      </c>
    </row>
    <row r="10" spans="1:6" ht="13.5" thickBot="1">
      <c r="A10" s="146" t="s">
        <v>35</v>
      </c>
      <c r="B10" s="160" t="s">
        <v>41</v>
      </c>
      <c r="C10" s="146" t="s">
        <v>144</v>
      </c>
      <c r="D10" s="159">
        <f>(nominal*taux)/(1-(1+taux)^-durée)</f>
        <v>1102.6403404495691</v>
      </c>
      <c r="E10" s="159">
        <f>D10</f>
        <v>1102.6403404495691</v>
      </c>
    </row>
    <row r="11" spans="1:6" ht="13.5" thickBot="1">
      <c r="A11" s="146" t="s">
        <v>36</v>
      </c>
      <c r="B11" s="158">
        <v>1.4999999999999999E-2</v>
      </c>
    </row>
    <row r="12" spans="1:6">
      <c r="A12" s="157" t="s">
        <v>37</v>
      </c>
      <c r="B12" s="156" t="s">
        <v>38</v>
      </c>
      <c r="C12" s="156" t="s">
        <v>39</v>
      </c>
      <c r="D12" s="156" t="s">
        <v>40</v>
      </c>
      <c r="E12" s="156" t="s">
        <v>41</v>
      </c>
      <c r="F12" s="155" t="s">
        <v>42</v>
      </c>
    </row>
    <row r="13" spans="1:6">
      <c r="A13" s="154"/>
      <c r="B13" s="153" t="s">
        <v>43</v>
      </c>
      <c r="C13" s="153"/>
      <c r="D13" s="153" t="s">
        <v>44</v>
      </c>
      <c r="E13" s="153" t="s">
        <v>147</v>
      </c>
      <c r="F13" s="152" t="s">
        <v>45</v>
      </c>
    </row>
    <row r="14" spans="1:6">
      <c r="A14" s="149"/>
      <c r="B14" s="149"/>
      <c r="C14" s="149"/>
      <c r="D14" s="149"/>
      <c r="E14" s="149"/>
      <c r="F14" s="149"/>
    </row>
    <row r="15" spans="1:6" ht="15.75">
      <c r="A15" s="149">
        <v>1</v>
      </c>
      <c r="B15" s="151">
        <f>nominal</f>
        <v>4250</v>
      </c>
      <c r="C15" s="148">
        <f>B15*$B$11</f>
        <v>63.75</v>
      </c>
      <c r="D15" s="147">
        <f>nominal/4</f>
        <v>1062.5</v>
      </c>
      <c r="E15" s="147">
        <f>C15+CAPITAL1</f>
        <v>1126.25</v>
      </c>
      <c r="F15" s="147">
        <f>B15-D15</f>
        <v>3187.5</v>
      </c>
    </row>
    <row r="16" spans="1:6">
      <c r="A16" s="149">
        <v>2</v>
      </c>
      <c r="B16" s="150">
        <f>IF(F15=0,0,F15)</f>
        <v>3187.5</v>
      </c>
      <c r="C16" s="168">
        <f>B16*$B$11</f>
        <v>47.8125</v>
      </c>
      <c r="D16" s="147">
        <f>nominal/4</f>
        <v>1062.5</v>
      </c>
      <c r="E16" s="147">
        <f>C16+CAPITAL1</f>
        <v>1110.3125</v>
      </c>
      <c r="F16" s="147">
        <f>B16-D16</f>
        <v>2125</v>
      </c>
    </row>
    <row r="17" spans="1:6">
      <c r="A17" s="149">
        <v>3</v>
      </c>
      <c r="B17" s="150">
        <f>F16</f>
        <v>2125</v>
      </c>
      <c r="C17" s="168">
        <f>B17*$B$11</f>
        <v>31.875</v>
      </c>
      <c r="D17" s="147">
        <f>nominal/4</f>
        <v>1062.5</v>
      </c>
      <c r="E17" s="147">
        <f>C17+CAPITAL1</f>
        <v>1094.375</v>
      </c>
      <c r="F17" s="147">
        <f>B17-D17</f>
        <v>1062.5</v>
      </c>
    </row>
    <row r="18" spans="1:6">
      <c r="A18" s="149">
        <v>4</v>
      </c>
      <c r="B18" s="147">
        <f>F17</f>
        <v>1062.5</v>
      </c>
      <c r="C18" s="148">
        <f>B18*$B$11</f>
        <v>15.9375</v>
      </c>
      <c r="D18" s="147">
        <f>nominal/4</f>
        <v>1062.5</v>
      </c>
      <c r="E18" s="147">
        <f>C18+CAPITAL1</f>
        <v>1078.4375</v>
      </c>
      <c r="F18" s="147">
        <f>B18-D18</f>
        <v>0</v>
      </c>
    </row>
    <row r="19" spans="1:6">
      <c r="A19" s="149" t="s">
        <v>131</v>
      </c>
      <c r="B19" s="147"/>
      <c r="C19" s="196">
        <f>SUM(C15:C18)</f>
        <v>159.375</v>
      </c>
      <c r="D19" s="197">
        <f>SUM(D15:D18)</f>
        <v>4250</v>
      </c>
      <c r="E19" s="197">
        <f>SUM(E15:E18)</f>
        <v>4409.375</v>
      </c>
      <c r="F19" s="147"/>
    </row>
    <row r="20" spans="1:6">
      <c r="A20" s="153"/>
      <c r="B20" s="166"/>
      <c r="C20" s="167"/>
      <c r="D20" s="166"/>
      <c r="E20" s="166"/>
      <c r="F20" s="166"/>
    </row>
    <row r="21" spans="1:6">
      <c r="A21" s="153"/>
      <c r="B21" s="166"/>
      <c r="C21" s="167"/>
      <c r="D21" s="166"/>
      <c r="E21" s="166"/>
      <c r="F21" s="166"/>
    </row>
    <row r="22" spans="1:6" ht="13.5" thickBot="1">
      <c r="C22" s="165"/>
      <c r="D22" s="164"/>
      <c r="E22" s="163"/>
    </row>
    <row r="23" spans="1:6" ht="13.5" thickBot="1">
      <c r="A23" s="146" t="s">
        <v>33</v>
      </c>
      <c r="B23" s="162">
        <v>8500</v>
      </c>
      <c r="C23" s="146" t="s">
        <v>145</v>
      </c>
    </row>
    <row r="24" spans="1:6" ht="13.5" thickBot="1">
      <c r="A24" s="146" t="s">
        <v>34</v>
      </c>
      <c r="B24" s="161">
        <v>7</v>
      </c>
      <c r="F24" s="198"/>
    </row>
    <row r="25" spans="1:6" ht="13.5" thickBot="1">
      <c r="A25" s="146" t="s">
        <v>35</v>
      </c>
      <c r="B25" s="160" t="s">
        <v>41</v>
      </c>
      <c r="C25" s="146" t="s">
        <v>144</v>
      </c>
      <c r="D25" s="159">
        <f>(B23*B26)/(1-(1+B26)^-B24)</f>
        <v>1338.7111519752721</v>
      </c>
      <c r="E25" s="159">
        <f>D25</f>
        <v>1338.7111519752721</v>
      </c>
    </row>
    <row r="26" spans="1:6" ht="13.5" thickBot="1">
      <c r="A26" s="146" t="s">
        <v>36</v>
      </c>
      <c r="B26" s="158">
        <v>2.5000000000000001E-2</v>
      </c>
    </row>
    <row r="27" spans="1:6">
      <c r="A27" s="157" t="s">
        <v>37</v>
      </c>
      <c r="B27" s="156" t="s">
        <v>38</v>
      </c>
      <c r="C27" s="156" t="s">
        <v>39</v>
      </c>
      <c r="D27" s="156" t="s">
        <v>40</v>
      </c>
      <c r="E27" s="156" t="s">
        <v>41</v>
      </c>
      <c r="F27" s="155" t="s">
        <v>42</v>
      </c>
    </row>
    <row r="28" spans="1:6">
      <c r="A28" s="154"/>
      <c r="B28" s="153" t="s">
        <v>43</v>
      </c>
      <c r="C28" s="153"/>
      <c r="D28" s="153" t="s">
        <v>44</v>
      </c>
      <c r="E28" s="153" t="s">
        <v>144</v>
      </c>
      <c r="F28" s="152" t="s">
        <v>45</v>
      </c>
    </row>
    <row r="29" spans="1:6">
      <c r="A29" s="149"/>
      <c r="B29" s="149"/>
      <c r="C29" s="149"/>
      <c r="D29" s="149"/>
      <c r="E29" s="149"/>
      <c r="F29" s="149"/>
    </row>
    <row r="30" spans="1:6" ht="15.75">
      <c r="A30" s="149">
        <v>1</v>
      </c>
      <c r="B30" s="151">
        <f>B23</f>
        <v>8500</v>
      </c>
      <c r="C30" s="148">
        <f t="shared" ref="C30:C36" si="0">B30*$B$26</f>
        <v>212.5</v>
      </c>
      <c r="D30" s="147">
        <f t="shared" ref="D30:D36" si="1">E30-C30</f>
        <v>1126.2111519752721</v>
      </c>
      <c r="E30" s="147">
        <f t="shared" ref="E30:E36" si="2">$D$25</f>
        <v>1338.7111519752721</v>
      </c>
      <c r="F30" s="147">
        <f t="shared" ref="F30:F36" si="3">B30-D30</f>
        <v>7373.7888480247275</v>
      </c>
    </row>
    <row r="31" spans="1:6">
      <c r="A31" s="149">
        <v>2</v>
      </c>
      <c r="B31" s="150">
        <f t="shared" ref="B31:B36" si="4">F30</f>
        <v>7373.7888480247275</v>
      </c>
      <c r="C31" s="148">
        <f t="shared" si="0"/>
        <v>184.34472120061821</v>
      </c>
      <c r="D31" s="150">
        <f t="shared" si="1"/>
        <v>1154.366430774654</v>
      </c>
      <c r="E31" s="147">
        <f t="shared" si="2"/>
        <v>1338.7111519752721</v>
      </c>
      <c r="F31" s="147">
        <f t="shared" si="3"/>
        <v>6219.4224172500735</v>
      </c>
    </row>
    <row r="32" spans="1:6">
      <c r="A32" s="149">
        <v>3</v>
      </c>
      <c r="B32" s="150">
        <f t="shared" si="4"/>
        <v>6219.4224172500735</v>
      </c>
      <c r="C32" s="148">
        <f t="shared" si="0"/>
        <v>155.48556043125186</v>
      </c>
      <c r="D32" s="150">
        <f t="shared" si="1"/>
        <v>1183.2255915440203</v>
      </c>
      <c r="E32" s="147">
        <f t="shared" si="2"/>
        <v>1338.7111519752721</v>
      </c>
      <c r="F32" s="147">
        <f t="shared" si="3"/>
        <v>5036.1968257060535</v>
      </c>
    </row>
    <row r="33" spans="1:6">
      <c r="A33" s="149">
        <v>4</v>
      </c>
      <c r="B33" s="147">
        <f t="shared" si="4"/>
        <v>5036.1968257060535</v>
      </c>
      <c r="C33" s="148">
        <f t="shared" si="0"/>
        <v>125.90492064265135</v>
      </c>
      <c r="D33" s="147">
        <f t="shared" si="1"/>
        <v>1212.8062313326207</v>
      </c>
      <c r="E33" s="147">
        <f t="shared" si="2"/>
        <v>1338.7111519752721</v>
      </c>
      <c r="F33" s="147">
        <f t="shared" si="3"/>
        <v>3823.3905943734326</v>
      </c>
    </row>
    <row r="34" spans="1:6">
      <c r="A34" s="149">
        <v>5</v>
      </c>
      <c r="B34" s="147">
        <f t="shared" si="4"/>
        <v>3823.3905943734326</v>
      </c>
      <c r="C34" s="148">
        <f t="shared" si="0"/>
        <v>95.58476485933582</v>
      </c>
      <c r="D34" s="147">
        <f t="shared" si="1"/>
        <v>1243.1263871159363</v>
      </c>
      <c r="E34" s="147">
        <f t="shared" si="2"/>
        <v>1338.7111519752721</v>
      </c>
      <c r="F34" s="147">
        <f t="shared" si="3"/>
        <v>2580.2642072574963</v>
      </c>
    </row>
    <row r="35" spans="1:6">
      <c r="A35" s="149">
        <v>6</v>
      </c>
      <c r="B35" s="147">
        <f t="shared" si="4"/>
        <v>2580.2642072574963</v>
      </c>
      <c r="C35" s="148">
        <f t="shared" si="0"/>
        <v>64.506605181437408</v>
      </c>
      <c r="D35" s="147">
        <f t="shared" si="1"/>
        <v>1274.2045467938347</v>
      </c>
      <c r="E35" s="147">
        <f t="shared" si="2"/>
        <v>1338.7111519752721</v>
      </c>
      <c r="F35" s="147">
        <f t="shared" si="3"/>
        <v>1306.0596604636617</v>
      </c>
    </row>
    <row r="36" spans="1:6">
      <c r="A36" s="149">
        <v>7</v>
      </c>
      <c r="B36" s="147">
        <f t="shared" si="4"/>
        <v>1306.0596604636617</v>
      </c>
      <c r="C36" s="148">
        <f t="shared" si="0"/>
        <v>32.651491511591544</v>
      </c>
      <c r="D36" s="147">
        <f t="shared" si="1"/>
        <v>1306.0596604636805</v>
      </c>
      <c r="E36" s="147">
        <f t="shared" si="2"/>
        <v>1338.7111519752721</v>
      </c>
      <c r="F36" s="147">
        <f t="shared" si="3"/>
        <v>-1.8872015061788261E-11</v>
      </c>
    </row>
    <row r="37" spans="1:6">
      <c r="A37" s="149" t="s">
        <v>131</v>
      </c>
      <c r="B37" s="147"/>
      <c r="C37" s="196">
        <f>SUM(C30:C36)</f>
        <v>870.97806382688623</v>
      </c>
      <c r="D37" s="196">
        <f t="shared" ref="D37:E37" si="5">SUM(D30:D36)</f>
        <v>8500.00000000002</v>
      </c>
      <c r="E37" s="196">
        <f t="shared" si="5"/>
        <v>9370.9780638269058</v>
      </c>
      <c r="F37" s="147"/>
    </row>
  </sheetData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>
    <oddHeader>&amp;C&amp;"MS Sans Serif,Gras"&amp;13&amp;UDETAIL DES EMPRUNTS&amp;R&amp;D&amp;T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2"/>
  <sheetViews>
    <sheetView zoomScale="135" zoomScaleNormal="135" workbookViewId="0">
      <selection activeCell="E7" sqref="E7:E9"/>
    </sheetView>
  </sheetViews>
  <sheetFormatPr baseColWidth="10" defaultRowHeight="12.75"/>
  <cols>
    <col min="1" max="1" width="15" customWidth="1"/>
    <col min="3" max="3" width="17" customWidth="1"/>
    <col min="5" max="5" width="13.42578125" bestFit="1" customWidth="1"/>
    <col min="6" max="6" width="14.28515625" customWidth="1"/>
  </cols>
  <sheetData>
    <row r="1" spans="1:7" ht="13.5" thickBot="1"/>
    <row r="2" spans="1:7" ht="13.5" thickBot="1">
      <c r="A2" s="35" t="s">
        <v>22</v>
      </c>
      <c r="B2" s="28"/>
      <c r="C2" s="28"/>
      <c r="D2" s="29"/>
      <c r="E2" s="29"/>
    </row>
    <row r="3" spans="1:7" ht="13.5" thickBot="1"/>
    <row r="4" spans="1:7">
      <c r="A4" s="30" t="s">
        <v>23</v>
      </c>
      <c r="B4" s="69" t="s">
        <v>24</v>
      </c>
      <c r="C4" s="69" t="s">
        <v>25</v>
      </c>
      <c r="D4" s="69"/>
      <c r="E4" s="69" t="s">
        <v>26</v>
      </c>
      <c r="F4" s="69" t="s">
        <v>27</v>
      </c>
      <c r="G4" s="41"/>
    </row>
    <row r="5" spans="1:7" ht="13.5" thickBot="1">
      <c r="A5" s="32"/>
      <c r="B5" s="71"/>
      <c r="C5" s="71" t="s">
        <v>28</v>
      </c>
      <c r="D5" s="71" t="s">
        <v>29</v>
      </c>
      <c r="E5" s="71"/>
      <c r="F5" s="71"/>
      <c r="G5" s="41"/>
    </row>
    <row r="6" spans="1:7">
      <c r="A6" s="30"/>
      <c r="B6" s="69"/>
      <c r="C6" s="69"/>
      <c r="D6" s="69"/>
      <c r="E6" s="199"/>
      <c r="F6" s="199"/>
      <c r="G6" s="41"/>
    </row>
    <row r="7" spans="1:7">
      <c r="A7" s="31" t="s">
        <v>30</v>
      </c>
      <c r="B7" s="72">
        <v>2</v>
      </c>
      <c r="C7" s="73">
        <f>'Cpte Résultat'!C9</f>
        <v>90000</v>
      </c>
      <c r="D7" s="74">
        <f>C7/360</f>
        <v>250</v>
      </c>
      <c r="E7" s="200">
        <f>B7*D7</f>
        <v>500</v>
      </c>
      <c r="F7" s="201"/>
      <c r="G7" s="41"/>
    </row>
    <row r="8" spans="1:7">
      <c r="A8" s="31"/>
      <c r="B8" s="72"/>
      <c r="C8" s="72"/>
      <c r="D8" s="74"/>
      <c r="E8" s="200"/>
      <c r="F8" s="201"/>
      <c r="G8" s="41"/>
    </row>
    <row r="9" spans="1:7">
      <c r="A9" s="31" t="s">
        <v>31</v>
      </c>
      <c r="B9" s="72">
        <v>29</v>
      </c>
      <c r="C9" s="73">
        <v>90000</v>
      </c>
      <c r="D9" s="74">
        <f>C9/360</f>
        <v>250</v>
      </c>
      <c r="E9" s="200">
        <f>B9*D9</f>
        <v>7250</v>
      </c>
      <c r="F9" s="202"/>
      <c r="G9" s="41"/>
    </row>
    <row r="10" spans="1:7">
      <c r="A10" s="31"/>
      <c r="B10" s="72"/>
      <c r="C10" s="72"/>
      <c r="D10" s="74"/>
      <c r="E10" s="200"/>
      <c r="F10" s="202"/>
      <c r="G10" s="41"/>
    </row>
    <row r="11" spans="1:7" ht="19.5">
      <c r="A11" s="31" t="s">
        <v>91</v>
      </c>
      <c r="B11" s="72">
        <v>41</v>
      </c>
      <c r="C11" s="73">
        <v>90000</v>
      </c>
      <c r="D11" s="74">
        <f>C11/360</f>
        <v>250</v>
      </c>
      <c r="E11" s="203"/>
      <c r="F11" s="200">
        <f>B11*D11</f>
        <v>10250</v>
      </c>
      <c r="G11" s="41"/>
    </row>
    <row r="12" spans="1:7" ht="13.5" thickBot="1">
      <c r="A12" s="31"/>
      <c r="B12" s="72"/>
      <c r="C12" s="72"/>
      <c r="D12" s="72"/>
      <c r="E12" s="200"/>
      <c r="F12" s="204"/>
      <c r="G12" s="41"/>
    </row>
    <row r="13" spans="1:7" ht="13.5" thickBot="1">
      <c r="A13" s="32"/>
      <c r="B13" s="71"/>
      <c r="C13" s="71"/>
      <c r="D13" s="71"/>
      <c r="E13" s="205">
        <f>SUM(E7:E11)</f>
        <v>7750</v>
      </c>
      <c r="F13" s="204">
        <f>SUM(F7:F11)</f>
        <v>10250</v>
      </c>
      <c r="G13" s="41"/>
    </row>
    <row r="14" spans="1:7">
      <c r="B14" s="41"/>
      <c r="C14" s="41"/>
      <c r="D14" s="41"/>
      <c r="E14" s="41"/>
      <c r="F14" s="41"/>
      <c r="G14" s="41"/>
    </row>
    <row r="15" spans="1:7">
      <c r="A15" s="41" t="s">
        <v>109</v>
      </c>
      <c r="B15" s="41"/>
      <c r="C15" s="41"/>
      <c r="D15" s="41"/>
      <c r="E15" s="75">
        <f>E13</f>
        <v>7750</v>
      </c>
      <c r="F15" s="41"/>
      <c r="G15" s="41"/>
    </row>
    <row r="16" spans="1:7">
      <c r="B16" s="41"/>
      <c r="C16" s="41"/>
      <c r="D16" s="41"/>
      <c r="E16" s="41"/>
      <c r="F16" s="41"/>
      <c r="G16" s="41"/>
    </row>
    <row r="17" spans="1:8">
      <c r="A17" s="41" t="s">
        <v>110</v>
      </c>
      <c r="B17" s="41"/>
      <c r="C17" s="41"/>
      <c r="D17" s="41"/>
      <c r="E17" s="41"/>
      <c r="F17" s="75">
        <f>F13</f>
        <v>10250</v>
      </c>
      <c r="G17" s="41"/>
    </row>
    <row r="18" spans="1:8">
      <c r="B18" s="41"/>
      <c r="C18" s="41"/>
      <c r="D18" s="76"/>
      <c r="E18" s="41"/>
      <c r="F18" s="41"/>
      <c r="G18" s="41"/>
    </row>
    <row r="19" spans="1:8">
      <c r="A19" s="34" t="s">
        <v>32</v>
      </c>
      <c r="B19" s="77"/>
      <c r="C19" s="77"/>
      <c r="D19" s="77"/>
      <c r="E19" s="78">
        <f>E15-F17</f>
        <v>-2500</v>
      </c>
      <c r="F19" s="68" t="s">
        <v>92</v>
      </c>
      <c r="G19" s="41" t="s">
        <v>94</v>
      </c>
      <c r="H19" t="s">
        <v>93</v>
      </c>
    </row>
    <row r="20" spans="1:8">
      <c r="B20" s="41"/>
      <c r="C20" s="41"/>
      <c r="D20" s="41"/>
      <c r="E20" s="41"/>
      <c r="F20" s="41"/>
      <c r="G20" s="41" t="s">
        <v>95</v>
      </c>
    </row>
    <row r="21" spans="1:8" ht="19.5">
      <c r="A21" s="38"/>
      <c r="B21" s="37"/>
    </row>
    <row r="22" spans="1:8" ht="19.5">
      <c r="A22" s="38"/>
      <c r="B22" s="37"/>
      <c r="C22" s="37"/>
      <c r="D22" s="37"/>
    </row>
  </sheetData>
  <phoneticPr fontId="0" type="noConversion"/>
  <pageMargins left="0.78740157499999996" right="0.78740157499999996" top="0.984251969" bottom="0.984251969" header="0.4921259845" footer="0.4921259845"/>
  <pageSetup paperSize="9" scale="82" orientation="portrait" horizontalDpi="300" verticalDpi="300" r:id="rId1"/>
  <headerFooter alignWithMargins="0">
    <oddHeader>&amp;A</oddHeader>
    <oddFooter>&amp;L&amp;A&amp;C&amp;F&amp;R&amp;D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3:F33"/>
  <sheetViews>
    <sheetView topLeftCell="A7" zoomScale="135" zoomScaleNormal="135" workbookViewId="0">
      <selection activeCell="G20" sqref="G20"/>
    </sheetView>
  </sheetViews>
  <sheetFormatPr baseColWidth="10" defaultRowHeight="12.75"/>
  <cols>
    <col min="2" max="2" width="30.140625" customWidth="1"/>
    <col min="3" max="3" width="9.5703125" customWidth="1"/>
    <col min="4" max="4" width="9.5703125" hidden="1" customWidth="1"/>
    <col min="5" max="5" width="10.5703125" hidden="1" customWidth="1"/>
  </cols>
  <sheetData>
    <row r="3" spans="2:6" ht="15.75">
      <c r="B3" s="13"/>
      <c r="D3" s="8"/>
      <c r="E3" s="8"/>
      <c r="F3" s="36"/>
    </row>
    <row r="4" spans="2:6">
      <c r="B4" s="8"/>
      <c r="C4" s="8"/>
      <c r="D4" s="8"/>
      <c r="E4" s="8"/>
    </row>
    <row r="5" spans="2:6">
      <c r="B5" s="9"/>
      <c r="C5" s="1" t="s">
        <v>46</v>
      </c>
      <c r="D5" s="1"/>
      <c r="E5" s="1"/>
    </row>
    <row r="6" spans="2:6">
      <c r="B6" s="9"/>
      <c r="C6" s="14"/>
      <c r="D6" s="14"/>
      <c r="E6" s="14"/>
    </row>
    <row r="7" spans="2:6">
      <c r="B7" s="6" t="s">
        <v>47</v>
      </c>
      <c r="C7" s="8"/>
      <c r="D7" s="8"/>
      <c r="E7" s="8"/>
    </row>
    <row r="8" spans="2:6">
      <c r="B8" s="3" t="s">
        <v>48</v>
      </c>
      <c r="C8" s="8"/>
      <c r="D8" s="8"/>
      <c r="E8" s="8"/>
    </row>
    <row r="9" spans="2:6">
      <c r="B9" s="5" t="s">
        <v>49</v>
      </c>
      <c r="C9" s="99">
        <v>90000</v>
      </c>
      <c r="D9" s="53"/>
      <c r="E9" s="50"/>
    </row>
    <row r="10" spans="2:6">
      <c r="B10" s="5" t="s">
        <v>50</v>
      </c>
      <c r="C10" s="100">
        <f>C9*0.648</f>
        <v>58320</v>
      </c>
      <c r="D10" s="57"/>
      <c r="E10" s="51"/>
    </row>
    <row r="11" spans="2:6">
      <c r="B11" s="5" t="s">
        <v>51</v>
      </c>
      <c r="C11" s="100">
        <f>CHARGES§INV!D25</f>
        <v>11260</v>
      </c>
      <c r="D11" s="54"/>
      <c r="E11" s="50"/>
    </row>
    <row r="12" spans="2:6">
      <c r="B12" s="5" t="s">
        <v>52</v>
      </c>
      <c r="C12" s="100">
        <f>CHARGES§INV!E25</f>
        <v>12000</v>
      </c>
      <c r="D12" s="54"/>
      <c r="E12" s="50"/>
    </row>
    <row r="13" spans="2:6">
      <c r="B13" s="5" t="s">
        <v>53</v>
      </c>
      <c r="C13" s="100">
        <f>CHARGES§INV!F25</f>
        <v>2320</v>
      </c>
      <c r="D13" s="54"/>
      <c r="E13" s="50"/>
    </row>
    <row r="14" spans="2:6">
      <c r="B14" s="5" t="s">
        <v>54</v>
      </c>
      <c r="C14" s="100">
        <f>CHARGES§INV!G25</f>
        <v>500</v>
      </c>
      <c r="D14" s="54"/>
      <c r="E14" s="50"/>
    </row>
    <row r="15" spans="2:6">
      <c r="B15" s="5" t="s">
        <v>55</v>
      </c>
      <c r="C15" s="101">
        <f>Amortinv!E14</f>
        <v>3900</v>
      </c>
      <c r="D15" s="55"/>
      <c r="E15" s="52"/>
    </row>
    <row r="16" spans="2:6">
      <c r="B16" s="5" t="s">
        <v>56</v>
      </c>
      <c r="C16" s="100">
        <f>Emprunts!C15+Emprunts!C30</f>
        <v>276.25</v>
      </c>
      <c r="D16" s="54"/>
      <c r="E16" s="50"/>
    </row>
    <row r="17" spans="2:5">
      <c r="B17" s="5" t="s">
        <v>57</v>
      </c>
      <c r="C17" s="97">
        <v>0</v>
      </c>
      <c r="D17" s="53"/>
      <c r="E17" s="50"/>
    </row>
    <row r="18" spans="2:5">
      <c r="B18" s="5" t="s">
        <v>58</v>
      </c>
      <c r="C18" s="97">
        <v>0</v>
      </c>
      <c r="D18" s="53"/>
      <c r="E18" s="50"/>
    </row>
    <row r="19" spans="2:5">
      <c r="B19" s="173" t="s">
        <v>148</v>
      </c>
      <c r="C19" s="102">
        <f>C9-C10-C11-C12-C13-C14-C15-C16+C17-C18</f>
        <v>1423.75</v>
      </c>
      <c r="D19" s="56"/>
      <c r="E19" s="52"/>
    </row>
    <row r="20" spans="2:5">
      <c r="B20" s="173" t="s">
        <v>149</v>
      </c>
      <c r="C20" s="98">
        <v>0</v>
      </c>
      <c r="D20" s="56"/>
      <c r="E20" s="52"/>
    </row>
    <row r="21" spans="2:5">
      <c r="B21" s="3" t="s">
        <v>59</v>
      </c>
      <c r="C21" s="98">
        <f>C19-C20</f>
        <v>1423.75</v>
      </c>
      <c r="D21" s="56"/>
      <c r="E21" s="52"/>
    </row>
    <row r="22" spans="2:5">
      <c r="B22" s="3" t="s">
        <v>60</v>
      </c>
      <c r="C22" s="176">
        <f>C21+C15</f>
        <v>5323.75</v>
      </c>
      <c r="D22" s="52"/>
      <c r="E22" s="52"/>
    </row>
    <row r="24" spans="2:5">
      <c r="B24" t="s">
        <v>61</v>
      </c>
    </row>
    <row r="25" spans="2:5">
      <c r="B25" t="s">
        <v>62</v>
      </c>
    </row>
    <row r="27" spans="2:5">
      <c r="B27" s="39" t="s">
        <v>63</v>
      </c>
      <c r="C27" s="8"/>
      <c r="D27" s="8"/>
      <c r="E27" s="8"/>
    </row>
    <row r="28" spans="2:5">
      <c r="B28" s="8"/>
      <c r="C28" s="8"/>
      <c r="D28" s="8"/>
      <c r="E28" s="8"/>
    </row>
    <row r="29" spans="2:5">
      <c r="B29" s="15"/>
      <c r="C29" s="1" t="s">
        <v>64</v>
      </c>
      <c r="D29" s="14"/>
      <c r="E29" s="14"/>
    </row>
    <row r="30" spans="2:5">
      <c r="B30" s="16" t="s">
        <v>65</v>
      </c>
      <c r="C30" s="40">
        <f>C21</f>
        <v>1423.75</v>
      </c>
      <c r="D30" s="70"/>
      <c r="E30" s="70"/>
    </row>
    <row r="31" spans="2:5">
      <c r="B31" s="17" t="s">
        <v>66</v>
      </c>
      <c r="C31" s="40">
        <f>C15</f>
        <v>3900</v>
      </c>
      <c r="D31" s="70"/>
      <c r="E31" s="70"/>
    </row>
    <row r="32" spans="2:5">
      <c r="B32" s="16"/>
      <c r="C32" s="18"/>
      <c r="D32" s="9"/>
      <c r="E32" s="9"/>
    </row>
    <row r="33" spans="2:5">
      <c r="B33" s="19" t="s">
        <v>67</v>
      </c>
      <c r="C33" s="20">
        <f>SUM(C30:C32)</f>
        <v>5323.75</v>
      </c>
      <c r="D33" s="10"/>
      <c r="E33" s="10"/>
    </row>
  </sheetData>
  <phoneticPr fontId="0" type="noConversion"/>
  <pageMargins left="0.78740157499999996" right="0.78740157499999996" top="0.984251969" bottom="0.984251969" header="0.4921259845" footer="0.4921259845"/>
  <pageSetup paperSize="9" scale="150" orientation="portrait" horizontalDpi="300" verticalDpi="300" r:id="rId1"/>
  <headerFooter alignWithMargins="0">
    <oddHeader>&amp;A</oddHeader>
    <oddFooter>&amp;L&amp;A&amp;C&amp;F&amp;R&amp;D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Z1034"/>
  <sheetViews>
    <sheetView zoomScale="135" zoomScaleNormal="135" workbookViewId="0">
      <selection activeCell="D4" sqref="D4"/>
    </sheetView>
  </sheetViews>
  <sheetFormatPr baseColWidth="10" defaultRowHeight="12.75"/>
  <cols>
    <col min="2" max="2" width="29.28515625" customWidth="1"/>
    <col min="7" max="7" width="24.7109375" customWidth="1"/>
    <col min="11" max="11" width="16.5703125" customWidth="1"/>
  </cols>
  <sheetData>
    <row r="1" spans="1:26">
      <c r="B1" s="2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9.5">
      <c r="B2" s="7" t="s">
        <v>68</v>
      </c>
      <c r="C2" s="10"/>
      <c r="G2" s="2"/>
      <c r="H2" s="2"/>
      <c r="I2" s="79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>
      <c r="B3" s="3" t="s">
        <v>69</v>
      </c>
      <c r="C3" s="95" t="s">
        <v>150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>
      <c r="B4" s="5" t="s">
        <v>70</v>
      </c>
      <c r="C4" s="177">
        <f>CHARGES§INV!H25</f>
        <v>15500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>
      <c r="B5" s="42" t="s">
        <v>96</v>
      </c>
      <c r="C5" s="178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>
      <c r="B6" s="5" t="s">
        <v>71</v>
      </c>
      <c r="C6" s="177">
        <f>CAPITAL1+CAPITAL2</f>
        <v>2188.7111519752721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>
      <c r="B7" s="104" t="s">
        <v>151</v>
      </c>
      <c r="C7" s="179">
        <v>0</v>
      </c>
      <c r="G7" s="9"/>
      <c r="H7" s="9"/>
      <c r="I7" s="14"/>
      <c r="J7" s="9"/>
      <c r="K7" s="9"/>
      <c r="L7" s="9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>
      <c r="B8" s="3" t="s">
        <v>72</v>
      </c>
      <c r="C8" s="180">
        <f>SUM(C4:C7)</f>
        <v>17688.711151975273</v>
      </c>
      <c r="G8" s="9"/>
      <c r="H8" s="22"/>
      <c r="I8" s="23"/>
      <c r="J8" s="9"/>
      <c r="K8" s="9"/>
      <c r="L8" s="80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>
      <c r="A9" t="s">
        <v>98</v>
      </c>
      <c r="B9" s="5" t="s">
        <v>73</v>
      </c>
      <c r="C9" s="177">
        <f>C15-C13-C12-C11</f>
        <v>2114.9611519752725</v>
      </c>
      <c r="G9" s="9"/>
      <c r="H9" s="22"/>
      <c r="I9" s="23"/>
      <c r="J9" s="81"/>
      <c r="K9" s="81"/>
      <c r="L9" s="80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>
      <c r="B10" s="5" t="s">
        <v>111</v>
      </c>
      <c r="C10" s="179">
        <v>0</v>
      </c>
      <c r="G10" s="24"/>
      <c r="H10" s="22"/>
      <c r="I10" s="23"/>
      <c r="J10" s="81"/>
      <c r="K10" s="81"/>
      <c r="L10" s="80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>
      <c r="B11" s="5" t="s">
        <v>60</v>
      </c>
      <c r="C11" s="181">
        <f>'Cpte Résultat'!C33</f>
        <v>5323.75</v>
      </c>
      <c r="G11" s="24"/>
      <c r="H11" s="22"/>
      <c r="I11" s="23"/>
      <c r="J11" s="24"/>
      <c r="K11" s="24"/>
      <c r="L11" s="80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>
      <c r="B12" s="43" t="s">
        <v>97</v>
      </c>
      <c r="C12" s="178">
        <f>-BRFSIMPLIFIE!E19</f>
        <v>2500</v>
      </c>
      <c r="G12" s="9"/>
      <c r="H12" s="22"/>
      <c r="I12" s="23"/>
      <c r="J12" s="9"/>
      <c r="K12" s="9"/>
      <c r="L12" s="80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>
      <c r="B13" s="5" t="s">
        <v>74</v>
      </c>
      <c r="C13" s="177">
        <f>nominal+Emprunts!B23</f>
        <v>12750</v>
      </c>
      <c r="G13" s="9"/>
      <c r="H13" s="9"/>
      <c r="I13" s="9"/>
      <c r="J13" s="24"/>
      <c r="K13" s="24"/>
      <c r="L13" s="80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>
      <c r="B14" s="5" t="s">
        <v>75</v>
      </c>
      <c r="C14" s="179">
        <v>0</v>
      </c>
      <c r="G14" s="9"/>
      <c r="H14" s="9"/>
      <c r="I14" s="9"/>
      <c r="J14" s="24"/>
      <c r="K14" s="24"/>
      <c r="L14" s="80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>
      <c r="B15" s="3" t="s">
        <v>76</v>
      </c>
      <c r="C15" s="180">
        <f>C8+5000</f>
        <v>22688.711151975273</v>
      </c>
      <c r="G15" s="9"/>
      <c r="H15" s="9"/>
      <c r="I15" s="9"/>
      <c r="J15" s="9"/>
      <c r="K15" s="9"/>
      <c r="L15" s="8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>
      <c r="B16" s="3" t="s">
        <v>99</v>
      </c>
      <c r="C16" s="182">
        <v>5000</v>
      </c>
      <c r="E16" s="175"/>
      <c r="F16" s="175"/>
      <c r="G16" s="9"/>
      <c r="H16" s="9"/>
      <c r="I16" s="9"/>
      <c r="J16" s="2"/>
      <c r="K16" s="2"/>
      <c r="L16" s="8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2:26">
      <c r="E17" s="175"/>
      <c r="F17" s="175"/>
      <c r="G17" s="9"/>
      <c r="H17" s="9"/>
      <c r="I17" s="9"/>
      <c r="J17" s="24"/>
      <c r="K17" s="24"/>
      <c r="L17" s="14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2:26" ht="19.5">
      <c r="G18" s="9"/>
      <c r="H18" s="9"/>
      <c r="I18" s="83"/>
      <c r="J18" s="24"/>
      <c r="K18" s="24"/>
      <c r="L18" s="14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2:26" ht="12" customHeight="1">
      <c r="G19" s="9"/>
      <c r="H19" s="9"/>
      <c r="I19" s="9"/>
      <c r="J19" s="9"/>
      <c r="K19" s="9"/>
      <c r="L19" s="9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2:26" ht="12" customHeight="1">
      <c r="G20" s="9"/>
      <c r="H20" s="9"/>
      <c r="I20" s="84"/>
      <c r="J20" s="9"/>
      <c r="K20" s="9"/>
      <c r="L20" s="9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2:26">
      <c r="G21" s="9"/>
      <c r="H21" s="9"/>
      <c r="I21" s="9"/>
      <c r="J21" s="9"/>
      <c r="K21" s="9"/>
      <c r="L21" s="9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2:26">
      <c r="G22" s="14"/>
      <c r="H22" s="14"/>
      <c r="I22" s="14"/>
      <c r="J22" s="14"/>
      <c r="K22" s="85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2:26">
      <c r="B23" t="str">
        <f>B8</f>
        <v>TOTAL DES BESOINS</v>
      </c>
      <c r="C23" s="44">
        <f>C8</f>
        <v>17688.711151975273</v>
      </c>
      <c r="G23" s="81"/>
      <c r="H23" s="14"/>
      <c r="I23" s="86"/>
      <c r="J23" s="87"/>
      <c r="K23" s="8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2:26">
      <c r="C24" s="44"/>
      <c r="G24" s="9"/>
      <c r="H24" s="14"/>
      <c r="I24" s="86"/>
      <c r="J24" s="87"/>
      <c r="K24" s="87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2:26">
      <c r="B25" t="str">
        <f>B9</f>
        <v>Apports en capital</v>
      </c>
      <c r="C25" s="44">
        <f>-C9</f>
        <v>-2114.9611519752725</v>
      </c>
      <c r="G25" s="9"/>
      <c r="H25" s="14"/>
      <c r="I25" s="86"/>
      <c r="J25" s="87"/>
      <c r="K25" s="87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2:26">
      <c r="B26" t="str">
        <f>B11</f>
        <v>Capacité d'autofinancement</v>
      </c>
      <c r="C26" s="44">
        <f>-C11</f>
        <v>-5323.75</v>
      </c>
      <c r="G26" s="24"/>
      <c r="H26" s="14"/>
      <c r="I26" s="86"/>
      <c r="J26" s="87"/>
      <c r="K26" s="87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2:26">
      <c r="B27" t="str">
        <f>B13</f>
        <v>Emprunts</v>
      </c>
      <c r="C27" s="45">
        <f>-C13</f>
        <v>-12750</v>
      </c>
      <c r="G27" s="9"/>
      <c r="H27" s="14"/>
      <c r="I27" s="86"/>
      <c r="J27" s="87"/>
      <c r="K27" s="87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2:26">
      <c r="C28" s="44">
        <f>SUM(C23:C27)</f>
        <v>-2500</v>
      </c>
      <c r="G28" s="9"/>
      <c r="H28" s="14"/>
      <c r="I28" s="86"/>
      <c r="J28" s="87"/>
      <c r="K28" s="87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2:26" ht="12.75" customHeight="1">
      <c r="B29" t="s">
        <v>100</v>
      </c>
      <c r="C29" s="45">
        <f>C16</f>
        <v>5000</v>
      </c>
      <c r="G29" s="9"/>
      <c r="H29" s="14"/>
      <c r="I29" s="86"/>
      <c r="J29" s="87"/>
      <c r="K29" s="87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2:26" ht="12.75" customHeight="1">
      <c r="F30" s="4"/>
      <c r="G30" s="9"/>
      <c r="H30" s="14"/>
      <c r="I30" s="86"/>
      <c r="J30" s="87"/>
      <c r="K30" s="87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2:26">
      <c r="C31" s="44"/>
      <c r="G31" s="9"/>
      <c r="H31" s="9"/>
      <c r="I31" s="9"/>
      <c r="J31" s="89"/>
      <c r="K31" s="89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2:26">
      <c r="G32" s="9"/>
      <c r="H32" s="9"/>
      <c r="I32" s="14"/>
      <c r="J32" s="87"/>
      <c r="K32" s="87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4:26">
      <c r="G33" s="9"/>
      <c r="H33" s="9"/>
      <c r="I33" s="9"/>
      <c r="J33" s="90"/>
      <c r="K33" s="90"/>
      <c r="L33" s="90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4:26">
      <c r="G34" s="9"/>
      <c r="H34" s="9"/>
      <c r="I34" s="9"/>
      <c r="J34" s="90"/>
      <c r="K34" s="90"/>
      <c r="L34" s="90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4:26">
      <c r="D35" s="8"/>
      <c r="E35" s="9"/>
      <c r="F35" s="14"/>
      <c r="G35" s="9"/>
      <c r="H35" s="91"/>
      <c r="I35" s="92"/>
      <c r="J35" s="90"/>
      <c r="K35" s="90"/>
      <c r="L35" s="90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4:26">
      <c r="D36" s="9"/>
      <c r="E36" s="22"/>
      <c r="F36" s="23"/>
      <c r="G36" s="9"/>
      <c r="H36" s="9"/>
      <c r="I36" s="9"/>
      <c r="J36" s="9"/>
      <c r="K36" s="9"/>
      <c r="L36" s="9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4:26">
      <c r="D37" s="9"/>
      <c r="E37" s="22"/>
      <c r="F37" s="23"/>
      <c r="G37" s="9"/>
      <c r="H37" s="9"/>
      <c r="I37" s="9"/>
      <c r="J37" s="9"/>
      <c r="K37" s="9"/>
      <c r="L37" s="9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4:26" ht="19.5">
      <c r="D38" s="24"/>
      <c r="E38" s="22"/>
      <c r="F38" s="23"/>
      <c r="G38" s="9"/>
      <c r="H38" s="9"/>
      <c r="I38" s="83"/>
      <c r="J38" s="9"/>
      <c r="K38" s="9"/>
      <c r="L38" s="9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4:26">
      <c r="D39" s="24"/>
      <c r="E39" s="22"/>
      <c r="F39" s="23"/>
      <c r="G39" s="9"/>
      <c r="H39" s="9"/>
      <c r="I39" s="93"/>
      <c r="J39" s="90"/>
      <c r="K39" s="90"/>
      <c r="L39" s="9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4:26">
      <c r="D40" s="9"/>
      <c r="E40" s="22"/>
      <c r="F40" s="23"/>
      <c r="G40" s="9"/>
      <c r="H40" s="9"/>
      <c r="I40" s="93"/>
      <c r="J40" s="90"/>
      <c r="K40" s="90"/>
      <c r="L40" s="9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4:26">
      <c r="D41" s="8"/>
      <c r="E41" s="9"/>
      <c r="F41" s="9"/>
      <c r="G41" s="9"/>
      <c r="H41" s="6"/>
      <c r="I41" s="94"/>
      <c r="J41" s="94"/>
      <c r="K41" s="94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4:26">
      <c r="D42" s="8"/>
      <c r="E42" s="9"/>
      <c r="F42" s="9"/>
      <c r="G42" s="9"/>
      <c r="H42" s="6"/>
      <c r="I42" s="95"/>
      <c r="J42" s="95"/>
      <c r="K42" s="95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4:26">
      <c r="D43" s="8"/>
      <c r="E43" s="9"/>
      <c r="F43" s="9"/>
      <c r="G43" s="9"/>
      <c r="H43" s="6"/>
      <c r="I43" s="95"/>
      <c r="J43" s="95"/>
      <c r="K43" s="95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4:26">
      <c r="D44" s="8"/>
      <c r="E44" s="9"/>
      <c r="F44" s="9"/>
      <c r="G44" s="9"/>
      <c r="H44" s="6"/>
      <c r="I44" s="95"/>
      <c r="J44" s="95"/>
      <c r="K44" s="95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4:26">
      <c r="D45" s="8"/>
      <c r="E45" s="9"/>
      <c r="F45" s="9"/>
      <c r="G45" s="2"/>
      <c r="H45" s="2"/>
      <c r="I45" s="25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4:26">
      <c r="D46" s="8"/>
      <c r="E46" s="8"/>
      <c r="F46" s="8"/>
      <c r="G46" s="24"/>
      <c r="H46" s="24"/>
      <c r="I46" s="14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4:26">
      <c r="D47" s="8"/>
      <c r="E47" s="8"/>
      <c r="F47" s="8"/>
      <c r="G47" s="24"/>
      <c r="H47" s="24"/>
      <c r="I47" s="14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4:26" ht="19.5">
      <c r="D48" s="8"/>
      <c r="E48" s="8"/>
      <c r="F48" s="11"/>
      <c r="G48" s="24"/>
      <c r="H48" s="24"/>
      <c r="I48" s="2"/>
      <c r="J48" s="2"/>
      <c r="K48" s="79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4:26">
      <c r="D49" s="8"/>
      <c r="E49" s="8"/>
      <c r="F49" s="8"/>
      <c r="G49" s="9"/>
      <c r="H49" s="9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4:26" ht="23.25">
      <c r="D50" s="8"/>
      <c r="E50" s="8"/>
      <c r="F50" s="12"/>
      <c r="G50" s="9"/>
      <c r="H50" s="9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4:26">
      <c r="D51" s="8"/>
      <c r="E51" s="8"/>
      <c r="F51" s="8"/>
      <c r="G51" s="9"/>
      <c r="H51" s="9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4:26">
      <c r="D52" s="14"/>
      <c r="E52" s="14"/>
      <c r="F52" s="14"/>
      <c r="G52" s="14"/>
      <c r="H52" s="85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4:26">
      <c r="D53" s="81"/>
      <c r="E53" s="14"/>
      <c r="F53" s="86"/>
      <c r="G53" s="87"/>
      <c r="H53" s="88"/>
      <c r="I53" s="9"/>
      <c r="J53" s="9"/>
      <c r="K53" s="14"/>
      <c r="L53" s="9"/>
      <c r="M53" s="9"/>
      <c r="N53" s="9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4:26">
      <c r="D54" s="9"/>
      <c r="E54" s="14"/>
      <c r="F54" s="86"/>
      <c r="G54" s="87"/>
      <c r="H54" s="87"/>
      <c r="I54" s="9"/>
      <c r="J54" s="22"/>
      <c r="K54" s="23"/>
      <c r="L54" s="9"/>
      <c r="M54" s="9"/>
      <c r="N54" s="80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4:26">
      <c r="D55" s="9"/>
      <c r="E55" s="14"/>
      <c r="F55" s="86"/>
      <c r="G55" s="87"/>
      <c r="H55" s="87"/>
      <c r="I55" s="9"/>
      <c r="J55" s="22"/>
      <c r="K55" s="23"/>
      <c r="L55" s="81"/>
      <c r="M55" s="81"/>
      <c r="N55" s="80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4:26">
      <c r="D56" s="24"/>
      <c r="E56" s="14"/>
      <c r="F56" s="86"/>
      <c r="G56" s="87"/>
      <c r="H56" s="87"/>
      <c r="I56" s="24"/>
      <c r="J56" s="22"/>
      <c r="K56" s="23"/>
      <c r="L56" s="81"/>
      <c r="M56" s="81"/>
      <c r="N56" s="80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4:26">
      <c r="D57" s="9"/>
      <c r="E57" s="14"/>
      <c r="F57" s="86"/>
      <c r="G57" s="87"/>
      <c r="H57" s="87"/>
      <c r="I57" s="24"/>
      <c r="J57" s="22"/>
      <c r="K57" s="23"/>
      <c r="L57" s="24"/>
      <c r="M57" s="24"/>
      <c r="N57" s="80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4:26">
      <c r="D58" s="9"/>
      <c r="E58" s="14"/>
      <c r="F58" s="86"/>
      <c r="G58" s="87"/>
      <c r="H58" s="87"/>
      <c r="I58" s="9"/>
      <c r="J58" s="22"/>
      <c r="K58" s="23"/>
      <c r="L58" s="9"/>
      <c r="M58" s="9"/>
      <c r="N58" s="80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4:26">
      <c r="D59" s="9"/>
      <c r="E59" s="14"/>
      <c r="F59" s="86"/>
      <c r="G59" s="87"/>
      <c r="H59" s="87"/>
      <c r="I59" s="9"/>
      <c r="J59" s="9"/>
      <c r="K59" s="9"/>
      <c r="L59" s="24"/>
      <c r="M59" s="24"/>
      <c r="N59" s="80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4:26">
      <c r="D60" s="9"/>
      <c r="E60" s="14"/>
      <c r="F60" s="86"/>
      <c r="G60" s="87"/>
      <c r="H60" s="87"/>
      <c r="I60" s="9"/>
      <c r="J60" s="9"/>
      <c r="K60" s="9"/>
      <c r="L60" s="24"/>
      <c r="M60" s="24"/>
      <c r="N60" s="80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4:26">
      <c r="D61" s="9"/>
      <c r="E61" s="9"/>
      <c r="F61" s="9"/>
      <c r="G61" s="89"/>
      <c r="H61" s="89"/>
      <c r="I61" s="9"/>
      <c r="J61" s="9"/>
      <c r="K61" s="9"/>
      <c r="L61" s="81"/>
      <c r="M61" s="81"/>
      <c r="N61" s="8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4:26">
      <c r="D62" s="9"/>
      <c r="E62" s="9"/>
      <c r="F62" s="14"/>
      <c r="G62" s="87"/>
      <c r="H62" s="87"/>
      <c r="I62" s="9"/>
      <c r="J62" s="9"/>
      <c r="K62" s="9"/>
      <c r="L62" s="9"/>
      <c r="M62" s="9"/>
      <c r="N62" s="80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4:26">
      <c r="D63" s="9"/>
      <c r="E63" s="9"/>
      <c r="F63" s="9"/>
      <c r="G63" s="90"/>
      <c r="H63" s="90"/>
      <c r="I63" s="9"/>
      <c r="J63" s="9"/>
      <c r="K63" s="9"/>
      <c r="L63" s="2"/>
      <c r="M63" s="2"/>
      <c r="N63" s="25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4:26">
      <c r="D64" s="9"/>
      <c r="E64" s="9"/>
      <c r="F64" s="9"/>
      <c r="G64" s="90"/>
      <c r="H64" s="90"/>
      <c r="I64" s="9"/>
      <c r="J64" s="9"/>
      <c r="K64" s="9"/>
      <c r="L64" s="24"/>
      <c r="M64" s="24"/>
      <c r="N64" s="14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4:26">
      <c r="D65" s="9"/>
      <c r="E65" s="9"/>
      <c r="F65" s="92"/>
      <c r="G65" s="90"/>
      <c r="H65" s="90"/>
      <c r="I65" s="9"/>
      <c r="J65" s="9"/>
      <c r="K65" s="9"/>
      <c r="L65" s="24"/>
      <c r="M65" s="24"/>
      <c r="N65" s="14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4:26" ht="19.5">
      <c r="D66" s="9"/>
      <c r="E66" s="9"/>
      <c r="F66" s="9"/>
      <c r="G66" s="9"/>
      <c r="H66" s="9"/>
      <c r="I66" s="9"/>
      <c r="J66" s="9"/>
      <c r="K66" s="83"/>
      <c r="L66" s="24"/>
      <c r="M66" s="24"/>
      <c r="N66" s="14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4:26"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4:26" ht="23.25">
      <c r="D68" s="9"/>
      <c r="E68" s="9"/>
      <c r="F68" s="83"/>
      <c r="G68" s="9"/>
      <c r="H68" s="9"/>
      <c r="I68" s="9"/>
      <c r="J68" s="9"/>
      <c r="K68" s="84"/>
      <c r="L68" s="9"/>
      <c r="M68" s="9"/>
      <c r="N68" s="9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4:26">
      <c r="D69" s="9"/>
      <c r="E69" s="9"/>
      <c r="F69" s="93"/>
      <c r="G69" s="90"/>
      <c r="H69" s="90"/>
      <c r="I69" s="9"/>
      <c r="J69" s="9"/>
      <c r="K69" s="9"/>
      <c r="L69" s="9"/>
      <c r="M69" s="9"/>
      <c r="N69" s="9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4:26">
      <c r="D70" s="9"/>
      <c r="E70" s="9"/>
      <c r="F70" s="93"/>
      <c r="G70" s="90"/>
      <c r="H70" s="90"/>
      <c r="I70" s="14"/>
      <c r="J70" s="14"/>
      <c r="K70" s="14"/>
      <c r="L70" s="14"/>
      <c r="M70" s="85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4:26">
      <c r="D71" s="9"/>
      <c r="E71" s="6"/>
      <c r="F71" s="94"/>
      <c r="G71" s="94"/>
      <c r="H71" s="94"/>
      <c r="I71" s="81"/>
      <c r="J71" s="14"/>
      <c r="K71" s="86"/>
      <c r="L71" s="87"/>
      <c r="M71" s="88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4:26">
      <c r="D72" s="9"/>
      <c r="E72" s="6"/>
      <c r="F72" s="95"/>
      <c r="G72" s="95"/>
      <c r="H72" s="95"/>
      <c r="I72" s="9"/>
      <c r="J72" s="14"/>
      <c r="K72" s="86"/>
      <c r="L72" s="87"/>
      <c r="M72" s="87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4:26">
      <c r="D73" s="9"/>
      <c r="E73" s="6"/>
      <c r="F73" s="95"/>
      <c r="G73" s="95"/>
      <c r="H73" s="95"/>
      <c r="I73" s="9"/>
      <c r="J73" s="14"/>
      <c r="K73" s="86"/>
      <c r="L73" s="87"/>
      <c r="M73" s="87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4:26">
      <c r="D74" s="9"/>
      <c r="E74" s="6"/>
      <c r="F74" s="95"/>
      <c r="G74" s="95"/>
      <c r="H74" s="95"/>
      <c r="I74" s="24"/>
      <c r="J74" s="14"/>
      <c r="K74" s="86"/>
      <c r="L74" s="87"/>
      <c r="M74" s="87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4:26">
      <c r="G75" s="2"/>
      <c r="H75" s="2"/>
      <c r="I75" s="9"/>
      <c r="J75" s="14"/>
      <c r="K75" s="86"/>
      <c r="L75" s="87"/>
      <c r="M75" s="87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4:26">
      <c r="G76" s="2"/>
      <c r="H76" s="2"/>
      <c r="I76" s="9"/>
      <c r="J76" s="14"/>
      <c r="K76" s="86"/>
      <c r="L76" s="87"/>
      <c r="M76" s="87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4:26">
      <c r="G77" s="2"/>
      <c r="H77" s="2"/>
      <c r="I77" s="9"/>
      <c r="J77" s="14"/>
      <c r="K77" s="86"/>
      <c r="L77" s="87"/>
      <c r="M77" s="87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4:26">
      <c r="G78" s="2"/>
      <c r="H78" s="2"/>
      <c r="I78" s="9"/>
      <c r="J78" s="14"/>
      <c r="K78" s="86"/>
      <c r="L78" s="87"/>
      <c r="M78" s="87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4:26">
      <c r="G79" s="2"/>
      <c r="H79" s="2"/>
      <c r="I79" s="9"/>
      <c r="J79" s="9"/>
      <c r="K79" s="9"/>
      <c r="L79" s="89"/>
      <c r="M79" s="89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4:26">
      <c r="G80" s="2"/>
      <c r="H80" s="2"/>
      <c r="I80" s="9"/>
      <c r="J80" s="9"/>
      <c r="K80" s="14"/>
      <c r="L80" s="87"/>
      <c r="M80" s="87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7:26">
      <c r="G81" s="2"/>
      <c r="H81" s="2"/>
      <c r="I81" s="9"/>
      <c r="J81" s="9"/>
      <c r="K81" s="9"/>
      <c r="L81" s="90"/>
      <c r="M81" s="90"/>
      <c r="N81" s="90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7:26">
      <c r="G82" s="2"/>
      <c r="H82" s="2"/>
      <c r="I82" s="9"/>
      <c r="J82" s="9"/>
      <c r="K82" s="9"/>
      <c r="L82" s="90"/>
      <c r="M82" s="90"/>
      <c r="N82" s="90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7:26">
      <c r="G83" s="2"/>
      <c r="H83" s="2"/>
      <c r="I83" s="9"/>
      <c r="J83" s="9"/>
      <c r="K83" s="92"/>
      <c r="L83" s="90"/>
      <c r="M83" s="90"/>
      <c r="N83" s="90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7:26">
      <c r="G84" s="2"/>
      <c r="H84" s="2"/>
      <c r="I84" s="9"/>
      <c r="J84" s="9"/>
      <c r="K84" s="9"/>
      <c r="L84" s="9"/>
      <c r="M84" s="9"/>
      <c r="N84" s="9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7:26">
      <c r="G85" s="2"/>
      <c r="H85" s="2"/>
      <c r="I85" s="9"/>
      <c r="J85" s="9"/>
      <c r="K85" s="9"/>
      <c r="L85" s="9"/>
      <c r="M85" s="9"/>
      <c r="N85" s="9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7:26" ht="19.5">
      <c r="G86" s="2"/>
      <c r="H86" s="2"/>
      <c r="I86" s="9"/>
      <c r="J86" s="9"/>
      <c r="K86" s="83"/>
      <c r="L86" s="9"/>
      <c r="M86" s="9"/>
      <c r="N86" s="9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7:26">
      <c r="G87" s="2"/>
      <c r="H87" s="2"/>
      <c r="I87" s="9"/>
      <c r="J87" s="9"/>
      <c r="K87" s="93"/>
      <c r="L87" s="90"/>
      <c r="M87" s="90"/>
      <c r="N87" s="9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7:26">
      <c r="G88" s="2"/>
      <c r="H88" s="2"/>
      <c r="I88" s="9"/>
      <c r="J88" s="9"/>
      <c r="K88" s="93"/>
      <c r="L88" s="90"/>
      <c r="M88" s="90"/>
      <c r="N88" s="9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7:26">
      <c r="G89" s="2"/>
      <c r="H89" s="2"/>
      <c r="I89" s="9"/>
      <c r="J89" s="6"/>
      <c r="K89" s="94"/>
      <c r="L89" s="94"/>
      <c r="M89" s="94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7:26">
      <c r="G90" s="2"/>
      <c r="H90" s="2"/>
      <c r="I90" s="9"/>
      <c r="J90" s="6"/>
      <c r="K90" s="95"/>
      <c r="L90" s="95"/>
      <c r="M90" s="95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7:26">
      <c r="G91" s="2"/>
      <c r="H91" s="2"/>
      <c r="I91" s="9"/>
      <c r="J91" s="6"/>
      <c r="K91" s="95"/>
      <c r="L91" s="95"/>
      <c r="M91" s="95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7:26">
      <c r="G92" s="2"/>
      <c r="H92" s="2"/>
      <c r="I92" s="9"/>
      <c r="J92" s="6"/>
      <c r="K92" s="95"/>
      <c r="L92" s="95"/>
      <c r="M92" s="95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7:26"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7:26"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7:26"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7:26"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7:26"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7:26"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7:26"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7:26"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7:26"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7:26"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7:26"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7:26"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7:26"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7:26"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7:26"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7:26"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7:26"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7:26"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7:26"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7:26"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7:26"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7:26"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7:26"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7:26"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7:26"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7:26"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7:26"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7:26"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7:26"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7:26"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7:26"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7:26"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7:26"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7:26"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7:26"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7:26"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7:26"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7:26"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7:26"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7:26"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7:26"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7:26"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7:26"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7:26"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7:26"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7:26"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7:26"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7:26"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7:26"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7:26"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7:26"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7:26"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7:26"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7:26"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7:26"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7:26"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7:26"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7:26"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7:26"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7:26"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7:26"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7:26"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7:26"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7:26"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7:26"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7:26"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7:26"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7:26"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7:26"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7:26"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7:26"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7:26"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7:26"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7:26"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7:26"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7:26"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7:26"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7:26"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7:26"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7:26"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7:26"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7:26"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7:26"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7:26"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7:26"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7:26"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7:26"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7:26"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7:26"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7:26"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7:26"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7:26"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7:26"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7:26"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7:26"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7:26"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7:26"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7:26"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7:26"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7:26"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7:26"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7:26"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7:26"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7:26"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7:26"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7:26"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7:26"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7:26"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7:26"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7:26"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7:26"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7:26"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7:26"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7:26"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7:26"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7:26"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7:26"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7:26"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7:26"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7:26"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7:26"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7:26"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7:26"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7:26"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7:26"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7:26"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7:26"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7:26"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7:26"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7:26"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7:26"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7:26"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7:26"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7:26"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7:26"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7:26"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7:26"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7:26"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7:26"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7:26"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7:26"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7:26"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7:26"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7:26"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7:26"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7:26"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7:26"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7:26"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7:26"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7:26"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7:26"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7:26"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7:26"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7:26"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7:26"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7:26"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7:26"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7:26"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7:26"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7:26"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7:26"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7:26"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7:26"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7:26"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7:26"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7:26"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7:26"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7:26"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7:26"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7:26"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7:26"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7:26"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7:26"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7:26"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7:26"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7:26"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7:26"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7:26"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7:26"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7:26"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7:26"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7:26"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7:26"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7:26"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7:26"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7:26"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7:26"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7:26"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7:26"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7:26"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7:26"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7:26"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7:26"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7:26"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7:26"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7:26"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7:26"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7:26"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7:26"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7:26"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7:26"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7:26"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7:26"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7:26"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7:26"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7:26"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7:26"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7:26"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7:26"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7:26"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7:26"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7:26"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7:26"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7:26"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7:26"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7:26"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7:26"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7:26"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7:26"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7:26"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7:26"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7:26"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7:26"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7:26"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7:26"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7:26"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7:26"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7:26"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7:26"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7:26"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7:26"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7:26"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7:26"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7:26"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7:26"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7:26"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7:26"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7:26"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7:26"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7:26"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7:26"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7:26"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7:26"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7:26"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7:26"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7:26"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7:26"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7:26"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7:26"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7:26"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7:26"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7:26"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7:26"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7:26"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7:26"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7:26"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7:26"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7:26"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7:26"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7:26"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7:26"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7:26"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7:26"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7:26"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7:26"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7:26"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7:26"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7:26"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7:26"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7:26"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7:26"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7:26"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7:26"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7:26"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7:26"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7:26"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7:26"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7:26"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7:26"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7:26"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7:26"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7:26"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7:26"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7:26"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7:26"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7:26"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7:26"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7:26"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7:26"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7:26"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7:26"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7:26"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7:26"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7:26"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7:26"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7:26"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7:26"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7:26"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7:26"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7:26"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7:26"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7:26"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7:26"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7:26"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7:26"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7:26"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7:26"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7:26"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7:26"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7:26"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7:26"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7:26"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7:26"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7:26"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7:26"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7:26"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7:26"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7:26"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7:26"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7:26"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7:26"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7:26"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7:26"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7:26"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7:26"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7:26"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7:26"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7:26"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7:26"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7:26"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7:26"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7:26"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7:26"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7:26"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7:26"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7:26"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7:26"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7:26"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7:26"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7:26"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7:26"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7:26"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7:26"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7:26"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7:26"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7:26"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7:26"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7:26"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7:26"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7:26"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7:26"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7:26"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7:26"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7:26"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7:26"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7:26"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7:26"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7:26"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7:26"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7:26"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7:26"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7:26"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7:26"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7:26"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7:26"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7:26"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7:26"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7:26"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7:26"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7:26"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7:26"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7:26"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7:26"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7:26"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7:26"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7:26"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7:26"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7:26"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7:26"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7:26"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7:26"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7:26"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7:26"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7:26"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7:26"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7:26"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7:26"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7:26"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7:26"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7:26"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7:26"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7:26"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7:26"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7:26"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7:26"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7:26"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7:26"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7:26"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7:26"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7:26"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7:26"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7:26"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7:26"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7:26"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7:26"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7:26"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7:26"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7:26"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7:26"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7:26"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7:26"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7:26"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7:26"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7:26"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7:26"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7:26"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7:26"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7:26"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7:26"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7:26"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7:26"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7:26"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7:26"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7:26"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7:26"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7:26"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7:26"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7:26"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7:26"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7:26"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7:26"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7:26"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7:26"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7:26"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7:26"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7:26"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7:26"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7:26"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7:26"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7:26"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7:26"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7:26"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7:26"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7:26"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7:26"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7:26"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7:26"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7:26"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7:26"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7:26"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7:26"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7:26"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7:26"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7:26"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7:26"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7:26"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7:26"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7:26"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7:26"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7:26"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7:26"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7:26"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7:26"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7:26"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7:26"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7:26"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7:26"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7:26"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7:26"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7:26"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7:26"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7:26"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7:26"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7:26"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7:26"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7:26"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7:26"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7:26"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7:26"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7:26"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7:26"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7:26"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7:26"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7:26"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7:26"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7:26"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7:26"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7:26"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7:26"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7:26"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7:26"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7:26"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7:26"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7:26"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7:26"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7:26"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7:26"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7:26"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7:26"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7:26"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7:26"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7:26"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7:26"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7:26"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7:26"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7:26"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7:26"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7:26"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7:26"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7:26"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7:26"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7:26"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7:26"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7:26"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7:26"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7:26"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7:26"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7:26"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7:26"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7:26"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7:26"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7:26"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7:26"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7:26"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7:26"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7:26"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7:26"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7:26"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7:26"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7:26"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7:26"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7:26"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7:26"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7:26"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7:26"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7:26"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7:26"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7:26"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7:26"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7:26"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7:26"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7:26"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7:26"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7:26"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7:26"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7:26"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7:26"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7:26"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7:26"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7:26"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7:26"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7:26"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7:26"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7:26"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7:26"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7:26"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7:26"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7:26"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7:26"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7:26"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7:26"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7:26"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7:26"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7:26"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7:26"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7:26"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7:26"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7:26"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7:26"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7:26"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7:26"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7:26"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7:26"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7:26"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7:26"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7:26"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7:26"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7:26"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7:26"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7:26"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7:26"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7:26"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7:26"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7:26"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7:26"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7:26"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7:26"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7:26"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7:26"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7:26"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7:26"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7:26"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7:26"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7:26"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7:26"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7:26"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7:26"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7:26"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7:26"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7:26"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7:26"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7:26"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7:26"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7:26"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7:26"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7:26"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7:26"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7:26"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7:26"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7:26"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7:26"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7:26"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7:26"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7:26"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7:26"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7:26"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7:26"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7:26"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7:26"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7:26"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7:26"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7:26"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7:26"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7:26"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7:26"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7:26"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7:26"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7:26"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7:26"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7:26"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7:26"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7:26"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7:26"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7:26"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7:26"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7:26"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7:26"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7:26"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7:26"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7:26"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7:26"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7:26"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7:26"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7:26"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7:26"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7:26"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7:26"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7:26"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7:26"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7:26"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7:26"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7:26"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7:26"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7:26"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7:26"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7:26"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7:26"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7:26"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7:26"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7:26"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7:26"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7:26"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7:26"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7:26"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7:26"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7:26"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7:26"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7:26"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7:26"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7:26"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7:26"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7:26"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7:26"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7:26"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7:26"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7:26"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7:26"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7:26"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7:26"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7:26"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7:26"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7:26"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7:26"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7:26"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7:26"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7:26"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7:26"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7:26"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7:26"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7:26"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7:26"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7:26"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7:26"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7:26"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7:26"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7:26"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7:26"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7:26"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7:26"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7:26"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7:26"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7:26"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7:26"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7:26"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7:26"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7:26"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7:26"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7:26"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7:26"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7:26"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7:26"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7:26"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7:26"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7:26"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7:26"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7:26"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7:26"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7:26"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7:26"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7:26"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7:26"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7:26"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7:26"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7:26"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7:26"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7:26"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7:26"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7:26"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7:26"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7:26"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7:26"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7:26"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7:26"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7:26"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7:26"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7:26"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7:26"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7:26"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7:26"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7:26"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7:26"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7:26"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7:26"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7:26"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7:26"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7:26"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7:26"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7:26"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7:26"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7:26"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7:26"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7:26"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7:26"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7:26"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7:26"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7:26"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7:26"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7:26"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7:26"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7:26"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7:26"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7:26"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7:26"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7:26"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7:26"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7:26"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7:26"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7:26"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7:26"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7:26"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7:26"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7:26"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7:26"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7:26"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7:26"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7:26"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7:26"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7:26"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7:26"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7:26"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7:26"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7:26"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7:26"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7:26"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7:26"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7:26"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7:26"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7:26"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7:26"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7:26"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7:26"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7:26"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7:26"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7:26"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7:26"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7:26"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7:26"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7:26"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7:26"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7:26"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7:26"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7:26"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7:26"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7:26"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7:26"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7:26"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7:26"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7:26"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7:26"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7:26"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7:26"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7:26"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7:26"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7:26"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7:26"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7:26"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7:26"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7:26"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7:26"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7:26"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7:26"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7:26"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7:26"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7:26"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7:26"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7:26"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7:26"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7:26"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7:26"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7:26"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7:26"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7:26"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7:26"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7:26"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7:26"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7:26"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7:26"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7:26"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7:26"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7:26"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7:26"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7:26"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7:26"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7:26"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7:26"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7:26"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7:26"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7:26"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7:26"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7:26"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7:26"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7:26"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7:26"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7:26"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7:26"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7:26"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7:26"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7:26"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7:26"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7:26"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7:26"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7:26"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7:26"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7:26"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7:26"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7:26"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7:26"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7:26"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7:26"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7:26"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7:26"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7:26"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7:26"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7:26"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7:26"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7:26"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7:26"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7:26"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7:26"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7:26"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7:26"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7:26"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7:26"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7:26"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7:26"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7:26"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7:26"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7:26"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7:26"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7:26"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7:26"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7:26"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7:26"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7:26"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7:26"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7:26"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7:26"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7:26"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7:26"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7:26"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7:26"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7:26"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7:26"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7:26"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7:26"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7:26"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7:26"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7:26"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7:26"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7:26"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7:26"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7:26"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7:26"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7:26"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7:26"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7:26"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7:26"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7:26"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7:26"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7:26"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  <row r="1013" spans="7:26"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</row>
    <row r="1014" spans="7:26"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</row>
    <row r="1015" spans="7:26"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</row>
    <row r="1016" spans="7:26"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</row>
    <row r="1017" spans="7:26"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</row>
    <row r="1018" spans="7:26"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</row>
    <row r="1019" spans="7:26"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</row>
    <row r="1020" spans="7:26"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</row>
    <row r="1021" spans="7:26"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</row>
    <row r="1022" spans="7:26"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</row>
    <row r="1023" spans="7:26"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</row>
    <row r="1024" spans="7:26"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</row>
    <row r="1025" spans="7:26"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</row>
    <row r="1026" spans="7:26"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</row>
    <row r="1027" spans="7:26"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</row>
    <row r="1028" spans="7:26"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</row>
    <row r="1029" spans="7:26"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</row>
    <row r="1030" spans="7:26"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</row>
    <row r="1031" spans="7:26"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</row>
    <row r="1032" spans="7:26"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</row>
    <row r="1033" spans="7:26"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</row>
    <row r="1034" spans="7:26"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  <c r="W1034" s="2"/>
      <c r="X1034" s="2"/>
      <c r="Y1034" s="2"/>
      <c r="Z1034" s="2"/>
    </row>
  </sheetData>
  <phoneticPr fontId="0" type="noConversion"/>
  <pageMargins left="0.78740157499999996" right="0.78740157499999996" top="0.984251969" bottom="0.984251969" header="0.4921259845" footer="0.4921259845"/>
  <pageSetup paperSize="9" scale="150" orientation="portrait" horizontalDpi="300" verticalDpi="300" r:id="rId1"/>
  <headerFooter alignWithMargins="0">
    <oddHeader>&amp;A</oddHeader>
    <oddFooter>&amp;L&amp;8
&amp;A&amp;C&amp;8&amp;F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2:H15"/>
  <sheetViews>
    <sheetView zoomScale="135" zoomScaleNormal="135" workbookViewId="0">
      <selection activeCell="C13" sqref="C13"/>
    </sheetView>
  </sheetViews>
  <sheetFormatPr baseColWidth="10" defaultRowHeight="12.75"/>
  <cols>
    <col min="2" max="2" width="30" customWidth="1"/>
    <col min="3" max="3" width="13.42578125" customWidth="1"/>
    <col min="4" max="4" width="24.7109375" customWidth="1"/>
  </cols>
  <sheetData>
    <row r="2" spans="2:8" ht="13.5" thickBot="1">
      <c r="B2" s="9" t="s">
        <v>78</v>
      </c>
      <c r="C2" s="10"/>
    </row>
    <row r="3" spans="2:8" ht="13.5" thickBot="1">
      <c r="B3" s="193" t="s">
        <v>113</v>
      </c>
      <c r="C3" s="195" t="s">
        <v>79</v>
      </c>
    </row>
    <row r="4" spans="2:8">
      <c r="B4" s="42" t="s">
        <v>80</v>
      </c>
      <c r="C4" s="194">
        <f>Amortinv!C14-Amortinv!E14</f>
        <v>11600</v>
      </c>
    </row>
    <row r="5" spans="2:8">
      <c r="B5" s="42" t="s">
        <v>77</v>
      </c>
      <c r="C5" s="103">
        <f>BRFSIMPLIFIE!E9</f>
        <v>7250</v>
      </c>
    </row>
    <row r="6" spans="2:8">
      <c r="B6" s="42" t="s">
        <v>81</v>
      </c>
      <c r="C6" s="103">
        <f>BRFSIMPLIFIE!E7</f>
        <v>500</v>
      </c>
    </row>
    <row r="7" spans="2:8">
      <c r="B7" s="42" t="s">
        <v>82</v>
      </c>
      <c r="C7" s="103">
        <f>'PlAN DE FINANCMT '!C16</f>
        <v>5000</v>
      </c>
    </row>
    <row r="8" spans="2:8">
      <c r="B8" s="42" t="s">
        <v>83</v>
      </c>
      <c r="C8" s="174">
        <f>SUM(C4:C7)</f>
        <v>24350</v>
      </c>
      <c r="F8" s="10"/>
      <c r="G8" s="10"/>
      <c r="H8" s="10"/>
    </row>
    <row r="9" spans="2:8">
      <c r="B9" s="42" t="s">
        <v>84</v>
      </c>
      <c r="C9" s="103">
        <f>'PlAN DE FINANCMT '!C9+'PlAN DE FINANCMT '!C10</f>
        <v>2114.9611519752725</v>
      </c>
      <c r="F9" s="10"/>
      <c r="G9" s="10"/>
      <c r="H9" s="10"/>
    </row>
    <row r="10" spans="2:8">
      <c r="B10" s="42" t="s">
        <v>85</v>
      </c>
      <c r="C10" s="103">
        <f>-'PlAN DE FINANCMT '!C7</f>
        <v>0</v>
      </c>
      <c r="F10" s="10"/>
      <c r="G10" s="10"/>
      <c r="H10" s="10"/>
    </row>
    <row r="11" spans="2:8">
      <c r="B11" s="42" t="s">
        <v>65</v>
      </c>
      <c r="C11" s="103">
        <f>'Cpte Résultat'!C21</f>
        <v>1423.75</v>
      </c>
    </row>
    <row r="12" spans="2:8">
      <c r="B12" s="96" t="s">
        <v>112</v>
      </c>
      <c r="C12" s="103">
        <f>BRFSIMPLIFIE!F11</f>
        <v>10250</v>
      </c>
    </row>
    <row r="13" spans="2:8">
      <c r="B13" s="42" t="s">
        <v>86</v>
      </c>
      <c r="C13" s="103">
        <f>Emprunts!F15+Emprunts!F30</f>
        <v>10561.288848024727</v>
      </c>
    </row>
    <row r="14" spans="2:8">
      <c r="B14" s="42" t="s">
        <v>87</v>
      </c>
      <c r="C14" s="103">
        <f>0</f>
        <v>0</v>
      </c>
    </row>
    <row r="15" spans="2:8">
      <c r="B15" s="42" t="s">
        <v>88</v>
      </c>
      <c r="C15" s="174">
        <f>SUM(C9:C14)</f>
        <v>24350</v>
      </c>
    </row>
  </sheetData>
  <phoneticPr fontId="0" type="noConversion"/>
  <pageMargins left="0.78740157499999996" right="0.78740157499999996" top="0.984251969" bottom="0.984251969" header="0.4921259845" footer="0.4921259845"/>
  <pageSetup paperSize="9" scale="150" orientation="portrait" horizontalDpi="300" verticalDpi="300" r:id="rId1"/>
  <headerFooter alignWithMargins="0">
    <oddHeader>&amp;A</oddHeader>
    <oddFooter>&amp;L&amp;A&amp;C&amp;F&amp;R&amp;D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15</vt:i4>
      </vt:variant>
    </vt:vector>
  </HeadingPairs>
  <TitlesOfParts>
    <vt:vector size="22" baseType="lpstr">
      <vt:lpstr>CHARGES§INV</vt:lpstr>
      <vt:lpstr>Amortinv</vt:lpstr>
      <vt:lpstr>Emprunts</vt:lpstr>
      <vt:lpstr>BRFSIMPLIFIE</vt:lpstr>
      <vt:lpstr>Cpte Résultat</vt:lpstr>
      <vt:lpstr>PlAN DE FINANCMT </vt:lpstr>
      <vt:lpstr>Bilan Prévi.</vt:lpstr>
      <vt:lpstr>annu</vt:lpstr>
      <vt:lpstr>annuite</vt:lpstr>
      <vt:lpstr>CAPITAL1</vt:lpstr>
      <vt:lpstr>CAPITAL2</vt:lpstr>
      <vt:lpstr>durée</vt:lpstr>
      <vt:lpstr>nominal</vt:lpstr>
      <vt:lpstr>Amortinv!taux</vt:lpstr>
      <vt:lpstr>Emprunts!taux</vt:lpstr>
      <vt:lpstr>Amortinv!Zone_d_impression</vt:lpstr>
      <vt:lpstr>'Bilan Prévi.'!Zone_d_impression</vt:lpstr>
      <vt:lpstr>BRFSIMPLIFIE!Zone_d_impression</vt:lpstr>
      <vt:lpstr>CHARGES§INV!Zone_d_impression</vt:lpstr>
      <vt:lpstr>'Cpte Résultat'!Zone_d_impression</vt:lpstr>
      <vt:lpstr>Emprunts!Zone_d_impression</vt:lpstr>
      <vt:lpstr>'PlAN DE FINANCMT 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IUT DE QUIMPER</dc:creator>
  <cp:keywords/>
  <dc:description/>
  <cp:lastModifiedBy>Charbonnier-</cp:lastModifiedBy>
  <cp:lastPrinted>2004-09-10T07:45:00Z</cp:lastPrinted>
  <dcterms:created xsi:type="dcterms:W3CDTF">1998-03-30T14:08:54Z</dcterms:created>
  <dcterms:modified xsi:type="dcterms:W3CDTF">2018-05-03T17:21:00Z</dcterms:modified>
</cp:coreProperties>
</file>